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w\Downloads\GreenA_March2022_GA Proposal\Feb. Adopted Plan Analysis\"/>
    </mc:Choice>
  </mc:AlternateContent>
  <bookViews>
    <workbookView xWindow="0" yWindow="0" windowWidth="16575" windowHeight="2700"/>
  </bookViews>
  <sheets>
    <sheet name="Summary" sheetId="9" r:id="rId1"/>
    <sheet name="2016-2020 Comp" sheetId="2" r:id="rId2"/>
    <sheet name="2020 Pres" sheetId="3" r:id="rId3"/>
    <sheet name="2018 AG" sheetId="4" r:id="rId4"/>
    <sheet name="2018 Sen" sheetId="5" r:id="rId5"/>
    <sheet name="2018 Gov" sheetId="6" r:id="rId6"/>
    <sheet name="2016 Sen" sheetId="7" r:id="rId7"/>
    <sheet name="2016 Pres" sheetId="8" r:id="rId8"/>
    <sheet name="PVI" sheetId="10" r:id="rId9"/>
    <sheet name="SD district-data" sheetId="1" r:id="rId10"/>
  </sheets>
  <definedNames>
    <definedName name="_xlnm._FilterDatabase" localSheetId="0" hidden="1">Summary!$A$3:$C$3</definedName>
  </definedNames>
  <calcPr calcId="162913"/>
</workbook>
</file>

<file path=xl/calcChain.xml><?xml version="1.0" encoding="utf-8"?>
<calcChain xmlns="http://schemas.openxmlformats.org/spreadsheetml/2006/main">
  <c r="U3" i="10" l="1"/>
  <c r="T3" i="10"/>
  <c r="Q3" i="10"/>
  <c r="P3" i="10"/>
  <c r="B35" i="10"/>
  <c r="A35" i="10"/>
  <c r="B34" i="10"/>
  <c r="A34" i="10"/>
  <c r="B33" i="10"/>
  <c r="A33" i="10"/>
  <c r="B32" i="10"/>
  <c r="A32" i="10"/>
  <c r="B31" i="10"/>
  <c r="A31" i="10"/>
  <c r="B30" i="10"/>
  <c r="A30" i="10"/>
  <c r="B29" i="10"/>
  <c r="A29" i="10"/>
  <c r="B28" i="10"/>
  <c r="A28" i="10"/>
  <c r="B27" i="10"/>
  <c r="A27" i="10"/>
  <c r="B26" i="10"/>
  <c r="A26" i="10"/>
  <c r="B25" i="10"/>
  <c r="A25" i="10"/>
  <c r="B24" i="10"/>
  <c r="A24" i="10"/>
  <c r="B23" i="10"/>
  <c r="A23" i="10"/>
  <c r="B22" i="10"/>
  <c r="A22" i="10"/>
  <c r="B21" i="10"/>
  <c r="A21" i="10"/>
  <c r="B20" i="10"/>
  <c r="A20" i="10"/>
  <c r="B19" i="10"/>
  <c r="A19" i="10"/>
  <c r="B18" i="10"/>
  <c r="A18" i="10"/>
  <c r="B17" i="10"/>
  <c r="A17" i="10"/>
  <c r="B16" i="10"/>
  <c r="A16" i="10"/>
  <c r="B15" i="10"/>
  <c r="A15" i="10"/>
  <c r="B14" i="10"/>
  <c r="A14" i="10"/>
  <c r="B13" i="10"/>
  <c r="A13" i="10"/>
  <c r="B12" i="10"/>
  <c r="A12" i="10"/>
  <c r="B11" i="10"/>
  <c r="A11" i="10"/>
  <c r="B10" i="10"/>
  <c r="A10" i="10"/>
  <c r="B9" i="10"/>
  <c r="A9" i="10"/>
  <c r="B8" i="10"/>
  <c r="A8" i="10"/>
  <c r="B7" i="10"/>
  <c r="A7" i="10"/>
  <c r="B6" i="10"/>
  <c r="A6" i="10"/>
  <c r="B5" i="10"/>
  <c r="A5" i="10"/>
  <c r="B4" i="10"/>
  <c r="A4" i="10"/>
  <c r="B3" i="10"/>
  <c r="A3" i="10"/>
  <c r="B1" i="10"/>
  <c r="A1" i="10"/>
  <c r="H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G6" i="9"/>
  <c r="G5" i="9"/>
  <c r="G4" i="9"/>
  <c r="H1" i="9"/>
  <c r="G1" i="9"/>
  <c r="E35" i="8"/>
  <c r="D35" i="8"/>
  <c r="C35" i="8"/>
  <c r="E34" i="8"/>
  <c r="D34" i="8"/>
  <c r="C34" i="8"/>
  <c r="E33" i="8"/>
  <c r="D33" i="8"/>
  <c r="G33" i="10" s="1"/>
  <c r="C33" i="8"/>
  <c r="E32" i="8"/>
  <c r="D32" i="8"/>
  <c r="C32" i="8"/>
  <c r="E31" i="8"/>
  <c r="D31" i="8"/>
  <c r="C31" i="8"/>
  <c r="E30" i="8"/>
  <c r="D30" i="8"/>
  <c r="C30" i="8"/>
  <c r="E29" i="8"/>
  <c r="D29" i="8"/>
  <c r="G29" i="10" s="1"/>
  <c r="C29" i="8"/>
  <c r="E28" i="8"/>
  <c r="D28" i="8"/>
  <c r="C28" i="8"/>
  <c r="F28" i="8" s="1"/>
  <c r="E27" i="8"/>
  <c r="D27" i="8"/>
  <c r="C27" i="8"/>
  <c r="E26" i="8"/>
  <c r="D26" i="8"/>
  <c r="C26" i="8"/>
  <c r="E25" i="8"/>
  <c r="D25" i="8"/>
  <c r="G25" i="10" s="1"/>
  <c r="C25" i="8"/>
  <c r="E24" i="8"/>
  <c r="D24" i="8"/>
  <c r="C24" i="8"/>
  <c r="E23" i="8"/>
  <c r="D23" i="8"/>
  <c r="C23" i="8"/>
  <c r="E22" i="8"/>
  <c r="D22" i="8"/>
  <c r="C22" i="8"/>
  <c r="E21" i="8"/>
  <c r="D21" i="8"/>
  <c r="C21" i="8"/>
  <c r="E20" i="8"/>
  <c r="D20" i="8"/>
  <c r="C20" i="8"/>
  <c r="E19" i="8"/>
  <c r="D19" i="8"/>
  <c r="C19" i="8"/>
  <c r="E18" i="8"/>
  <c r="D18" i="8"/>
  <c r="C18" i="8"/>
  <c r="E17" i="8"/>
  <c r="D17" i="8"/>
  <c r="C17" i="8"/>
  <c r="E16" i="8"/>
  <c r="D16" i="8"/>
  <c r="C16" i="8"/>
  <c r="F16" i="8" s="1"/>
  <c r="E15" i="8"/>
  <c r="D15" i="8"/>
  <c r="C15" i="8"/>
  <c r="E14" i="8"/>
  <c r="D14" i="8"/>
  <c r="C14" i="8"/>
  <c r="E13" i="8"/>
  <c r="D13" i="8"/>
  <c r="G13" i="10" s="1"/>
  <c r="C13" i="8"/>
  <c r="E12" i="8"/>
  <c r="D12" i="8"/>
  <c r="C12" i="8"/>
  <c r="E11" i="8"/>
  <c r="D11" i="8"/>
  <c r="C11" i="8"/>
  <c r="E10" i="8"/>
  <c r="D10" i="8"/>
  <c r="C10" i="8"/>
  <c r="E9" i="8"/>
  <c r="D9" i="8"/>
  <c r="G9" i="10" s="1"/>
  <c r="C9" i="8"/>
  <c r="E8" i="8"/>
  <c r="D8" i="8"/>
  <c r="C8" i="8"/>
  <c r="E7" i="8"/>
  <c r="D7" i="8"/>
  <c r="C7" i="8"/>
  <c r="E6" i="8"/>
  <c r="D6" i="8"/>
  <c r="C6" i="8"/>
  <c r="E5" i="8"/>
  <c r="D5" i="8"/>
  <c r="C5" i="8"/>
  <c r="E4" i="8"/>
  <c r="D4" i="8"/>
  <c r="C4" i="8"/>
  <c r="F4" i="8" s="1"/>
  <c r="E3" i="8"/>
  <c r="D3" i="8"/>
  <c r="C3" i="8"/>
  <c r="E1" i="8"/>
  <c r="D1" i="8"/>
  <c r="C1" i="8"/>
  <c r="B35" i="8"/>
  <c r="A35" i="8"/>
  <c r="B34" i="8"/>
  <c r="A34" i="8"/>
  <c r="B33" i="8"/>
  <c r="A33" i="8"/>
  <c r="B32" i="8"/>
  <c r="A32" i="8"/>
  <c r="B31" i="8"/>
  <c r="A31" i="8"/>
  <c r="B30" i="8"/>
  <c r="A30" i="8"/>
  <c r="B29" i="8"/>
  <c r="A29" i="8"/>
  <c r="B28" i="8"/>
  <c r="A28" i="8"/>
  <c r="B27" i="8"/>
  <c r="A27" i="8"/>
  <c r="B26" i="8"/>
  <c r="A26" i="8"/>
  <c r="B25" i="8"/>
  <c r="A25" i="8"/>
  <c r="B24" i="8"/>
  <c r="A24" i="8"/>
  <c r="B23" i="8"/>
  <c r="A23" i="8"/>
  <c r="B22" i="8"/>
  <c r="A22" i="8"/>
  <c r="B21" i="8"/>
  <c r="A21" i="8"/>
  <c r="B20" i="8"/>
  <c r="A20" i="8"/>
  <c r="B19" i="8"/>
  <c r="A19" i="8"/>
  <c r="B18" i="8"/>
  <c r="A18" i="8"/>
  <c r="B17" i="8"/>
  <c r="A17" i="8"/>
  <c r="B16" i="8"/>
  <c r="A16" i="8"/>
  <c r="B15" i="8"/>
  <c r="A15" i="8"/>
  <c r="B14" i="8"/>
  <c r="A14" i="8"/>
  <c r="B13" i="8"/>
  <c r="A13" i="8"/>
  <c r="B12" i="8"/>
  <c r="A12" i="8"/>
  <c r="B11" i="8"/>
  <c r="A11" i="8"/>
  <c r="B10" i="8"/>
  <c r="A10" i="8"/>
  <c r="B9" i="8"/>
  <c r="A9" i="8"/>
  <c r="B8" i="8"/>
  <c r="A8" i="8"/>
  <c r="B7" i="8"/>
  <c r="A7" i="8"/>
  <c r="B6" i="8"/>
  <c r="A6" i="8"/>
  <c r="B5" i="8"/>
  <c r="A5" i="8"/>
  <c r="B4" i="8"/>
  <c r="A4" i="8"/>
  <c r="B3" i="8"/>
  <c r="A3" i="8"/>
  <c r="B1" i="8"/>
  <c r="A1" i="8"/>
  <c r="E35" i="7"/>
  <c r="D35" i="7"/>
  <c r="C35" i="7"/>
  <c r="E34" i="7"/>
  <c r="D34" i="7"/>
  <c r="C34" i="7"/>
  <c r="E33" i="7"/>
  <c r="D33" i="7"/>
  <c r="C33" i="7"/>
  <c r="E32" i="7"/>
  <c r="D32" i="7"/>
  <c r="C32" i="7"/>
  <c r="E31" i="7"/>
  <c r="D31" i="7"/>
  <c r="C31" i="7"/>
  <c r="E30" i="7"/>
  <c r="D30" i="7"/>
  <c r="C30" i="7"/>
  <c r="E29" i="7"/>
  <c r="D29" i="7"/>
  <c r="C29" i="7"/>
  <c r="E28" i="7"/>
  <c r="D28" i="7"/>
  <c r="C28" i="7"/>
  <c r="E27" i="7"/>
  <c r="D27" i="7"/>
  <c r="C27" i="7"/>
  <c r="E26" i="7"/>
  <c r="D26" i="7"/>
  <c r="C26" i="7"/>
  <c r="E25" i="7"/>
  <c r="D25" i="7"/>
  <c r="C25" i="7"/>
  <c r="E24" i="7"/>
  <c r="D24" i="7"/>
  <c r="C24" i="7"/>
  <c r="E23" i="7"/>
  <c r="D23" i="7"/>
  <c r="C23" i="7"/>
  <c r="E22" i="7"/>
  <c r="D22" i="7"/>
  <c r="C22" i="7"/>
  <c r="F22" i="7" s="1"/>
  <c r="E21" i="7"/>
  <c r="D21" i="7"/>
  <c r="C21" i="7"/>
  <c r="E20" i="7"/>
  <c r="D20" i="7"/>
  <c r="C20" i="7"/>
  <c r="E19" i="7"/>
  <c r="D19" i="7"/>
  <c r="C19" i="7"/>
  <c r="E18" i="7"/>
  <c r="D18" i="7"/>
  <c r="C18" i="7"/>
  <c r="E17" i="7"/>
  <c r="D17" i="7"/>
  <c r="C17" i="7"/>
  <c r="E16" i="7"/>
  <c r="D16" i="7"/>
  <c r="C16" i="7"/>
  <c r="E15" i="7"/>
  <c r="D15" i="7"/>
  <c r="C15" i="7"/>
  <c r="E14" i="7"/>
  <c r="D14" i="7"/>
  <c r="C14" i="7"/>
  <c r="E13" i="7"/>
  <c r="D13" i="7"/>
  <c r="C13" i="7"/>
  <c r="E12" i="7"/>
  <c r="D12" i="7"/>
  <c r="C12" i="7"/>
  <c r="E11" i="7"/>
  <c r="D11" i="7"/>
  <c r="C11" i="7"/>
  <c r="E10" i="7"/>
  <c r="D10" i="7"/>
  <c r="C10" i="7"/>
  <c r="E9" i="7"/>
  <c r="D9" i="7"/>
  <c r="C9" i="7"/>
  <c r="E8" i="7"/>
  <c r="D8" i="7"/>
  <c r="C8" i="7"/>
  <c r="E7" i="7"/>
  <c r="D7" i="7"/>
  <c r="C7" i="7"/>
  <c r="E6" i="7"/>
  <c r="D6" i="7"/>
  <c r="C6" i="7"/>
  <c r="F6" i="7" s="1"/>
  <c r="E5" i="7"/>
  <c r="D5" i="7"/>
  <c r="C5" i="7"/>
  <c r="E4" i="7"/>
  <c r="D4" i="7"/>
  <c r="C4" i="7"/>
  <c r="E3" i="7"/>
  <c r="D3" i="7"/>
  <c r="C3" i="7"/>
  <c r="D1" i="7"/>
  <c r="E1" i="7"/>
  <c r="C1" i="7"/>
  <c r="B35" i="7"/>
  <c r="A35" i="7"/>
  <c r="B34" i="7"/>
  <c r="A34" i="7"/>
  <c r="B33" i="7"/>
  <c r="A33" i="7"/>
  <c r="B32" i="7"/>
  <c r="A32" i="7"/>
  <c r="B31" i="7"/>
  <c r="A31" i="7"/>
  <c r="B30" i="7"/>
  <c r="A30" i="7"/>
  <c r="B29" i="7"/>
  <c r="A29" i="7"/>
  <c r="B28" i="7"/>
  <c r="A28" i="7"/>
  <c r="B27" i="7"/>
  <c r="A27" i="7"/>
  <c r="B26" i="7"/>
  <c r="A26" i="7"/>
  <c r="B25" i="7"/>
  <c r="A25" i="7"/>
  <c r="B24" i="7"/>
  <c r="A24" i="7"/>
  <c r="B23" i="7"/>
  <c r="A23" i="7"/>
  <c r="B22" i="7"/>
  <c r="A22" i="7"/>
  <c r="B21" i="7"/>
  <c r="A21" i="7"/>
  <c r="B20" i="7"/>
  <c r="A20" i="7"/>
  <c r="B19" i="7"/>
  <c r="A19" i="7"/>
  <c r="B18" i="7"/>
  <c r="A18" i="7"/>
  <c r="B17" i="7"/>
  <c r="A17" i="7"/>
  <c r="B16" i="7"/>
  <c r="A16" i="7"/>
  <c r="B15" i="7"/>
  <c r="A15" i="7"/>
  <c r="B14" i="7"/>
  <c r="A14" i="7"/>
  <c r="B13" i="7"/>
  <c r="A13" i="7"/>
  <c r="B12" i="7"/>
  <c r="A12" i="7"/>
  <c r="B11" i="7"/>
  <c r="A11" i="7"/>
  <c r="B10" i="7"/>
  <c r="A10" i="7"/>
  <c r="B9" i="7"/>
  <c r="A9" i="7"/>
  <c r="B8" i="7"/>
  <c r="A8" i="7"/>
  <c r="B7" i="7"/>
  <c r="A7" i="7"/>
  <c r="B6" i="7"/>
  <c r="A6" i="7"/>
  <c r="B5" i="7"/>
  <c r="A5" i="7"/>
  <c r="B4" i="7"/>
  <c r="A4" i="7"/>
  <c r="B3" i="7"/>
  <c r="A3" i="7"/>
  <c r="B1" i="7"/>
  <c r="A1" i="7"/>
  <c r="E35" i="6"/>
  <c r="D35" i="6"/>
  <c r="C35" i="6"/>
  <c r="E34" i="6"/>
  <c r="D34" i="6"/>
  <c r="C34" i="6"/>
  <c r="E33" i="6"/>
  <c r="D33" i="6"/>
  <c r="C33" i="6"/>
  <c r="E32" i="6"/>
  <c r="D32" i="6"/>
  <c r="C32" i="6"/>
  <c r="E31" i="6"/>
  <c r="D31" i="6"/>
  <c r="C31" i="6"/>
  <c r="E30" i="6"/>
  <c r="D30" i="6"/>
  <c r="C30" i="6"/>
  <c r="E29" i="6"/>
  <c r="D29" i="6"/>
  <c r="F29" i="6" s="1"/>
  <c r="C29" i="6"/>
  <c r="E28" i="6"/>
  <c r="D28" i="6"/>
  <c r="C28" i="6"/>
  <c r="E27" i="6"/>
  <c r="D27" i="6"/>
  <c r="C27" i="6"/>
  <c r="E26" i="6"/>
  <c r="D26" i="6"/>
  <c r="C26" i="6"/>
  <c r="E25" i="6"/>
  <c r="D25" i="6"/>
  <c r="C25" i="6"/>
  <c r="E24" i="6"/>
  <c r="D24" i="6"/>
  <c r="C24" i="6"/>
  <c r="E23" i="6"/>
  <c r="D23" i="6"/>
  <c r="C23" i="6"/>
  <c r="E22" i="6"/>
  <c r="D22" i="6"/>
  <c r="C22" i="6"/>
  <c r="E21" i="6"/>
  <c r="D21" i="6"/>
  <c r="C21" i="6"/>
  <c r="E20" i="6"/>
  <c r="D20" i="6"/>
  <c r="C20" i="6"/>
  <c r="E19" i="6"/>
  <c r="D19" i="6"/>
  <c r="C19" i="6"/>
  <c r="E18" i="6"/>
  <c r="D18" i="6"/>
  <c r="C18" i="6"/>
  <c r="E17" i="6"/>
  <c r="D17" i="6"/>
  <c r="C17" i="6"/>
  <c r="E16" i="6"/>
  <c r="D16" i="6"/>
  <c r="C16" i="6"/>
  <c r="E15" i="6"/>
  <c r="D15" i="6"/>
  <c r="C15" i="6"/>
  <c r="E14" i="6"/>
  <c r="D14" i="6"/>
  <c r="C14" i="6"/>
  <c r="E13" i="6"/>
  <c r="D13" i="6"/>
  <c r="C13" i="6"/>
  <c r="E12" i="6"/>
  <c r="D12" i="6"/>
  <c r="C12" i="6"/>
  <c r="E11" i="6"/>
  <c r="D11" i="6"/>
  <c r="C11" i="6"/>
  <c r="E10" i="6"/>
  <c r="D10" i="6"/>
  <c r="C10" i="6"/>
  <c r="E9" i="6"/>
  <c r="D9" i="6"/>
  <c r="C9" i="6"/>
  <c r="E8" i="6"/>
  <c r="D8" i="6"/>
  <c r="C8" i="6"/>
  <c r="E7" i="6"/>
  <c r="D7" i="6"/>
  <c r="C7" i="6"/>
  <c r="E6" i="6"/>
  <c r="D6" i="6"/>
  <c r="C6" i="6"/>
  <c r="E5" i="6"/>
  <c r="D5" i="6"/>
  <c r="C5" i="6"/>
  <c r="E4" i="6"/>
  <c r="D4" i="6"/>
  <c r="C4" i="6"/>
  <c r="E3" i="6"/>
  <c r="D3" i="6"/>
  <c r="C3" i="6"/>
  <c r="D1" i="6"/>
  <c r="E1" i="6"/>
  <c r="C1" i="6"/>
  <c r="B35" i="6"/>
  <c r="A35" i="6"/>
  <c r="B34" i="6"/>
  <c r="A34" i="6"/>
  <c r="B33" i="6"/>
  <c r="A33" i="6"/>
  <c r="B32" i="6"/>
  <c r="A32" i="6"/>
  <c r="B31" i="6"/>
  <c r="A31" i="6"/>
  <c r="B30" i="6"/>
  <c r="A30" i="6"/>
  <c r="B29" i="6"/>
  <c r="A29" i="6"/>
  <c r="B28" i="6"/>
  <c r="A28" i="6"/>
  <c r="B27" i="6"/>
  <c r="A27" i="6"/>
  <c r="B26" i="6"/>
  <c r="A26" i="6"/>
  <c r="B25" i="6"/>
  <c r="A25" i="6"/>
  <c r="B24" i="6"/>
  <c r="A24" i="6"/>
  <c r="B23" i="6"/>
  <c r="A23" i="6"/>
  <c r="B22" i="6"/>
  <c r="A22" i="6"/>
  <c r="B21" i="6"/>
  <c r="A21" i="6"/>
  <c r="B20" i="6"/>
  <c r="A20" i="6"/>
  <c r="B19" i="6"/>
  <c r="A19" i="6"/>
  <c r="B18" i="6"/>
  <c r="A18" i="6"/>
  <c r="B17" i="6"/>
  <c r="A17" i="6"/>
  <c r="B16" i="6"/>
  <c r="A16" i="6"/>
  <c r="B15" i="6"/>
  <c r="A15" i="6"/>
  <c r="B14" i="6"/>
  <c r="A14" i="6"/>
  <c r="B13" i="6"/>
  <c r="A13" i="6"/>
  <c r="B12" i="6"/>
  <c r="A12" i="6"/>
  <c r="B11" i="6"/>
  <c r="A11" i="6"/>
  <c r="B10" i="6"/>
  <c r="A10" i="6"/>
  <c r="B9" i="6"/>
  <c r="A9" i="6"/>
  <c r="B8" i="6"/>
  <c r="A8" i="6"/>
  <c r="B7" i="6"/>
  <c r="A7" i="6"/>
  <c r="B6" i="6"/>
  <c r="A6" i="6"/>
  <c r="B5" i="6"/>
  <c r="A5" i="6"/>
  <c r="B4" i="6"/>
  <c r="A4" i="6"/>
  <c r="B3" i="6"/>
  <c r="A3" i="6"/>
  <c r="B1" i="6"/>
  <c r="A1" i="6"/>
  <c r="E35" i="5"/>
  <c r="D35" i="5"/>
  <c r="C35" i="5"/>
  <c r="E34" i="5"/>
  <c r="D34" i="5"/>
  <c r="C34" i="5"/>
  <c r="E33" i="5"/>
  <c r="D33" i="5"/>
  <c r="C33" i="5"/>
  <c r="E32" i="5"/>
  <c r="D32" i="5"/>
  <c r="C32" i="5"/>
  <c r="E31" i="5"/>
  <c r="D31" i="5"/>
  <c r="C31" i="5"/>
  <c r="E30" i="5"/>
  <c r="D30" i="5"/>
  <c r="C30" i="5"/>
  <c r="E29" i="5"/>
  <c r="D29" i="5"/>
  <c r="C29" i="5"/>
  <c r="E28" i="5"/>
  <c r="D28" i="5"/>
  <c r="C28" i="5"/>
  <c r="E27" i="5"/>
  <c r="D27" i="5"/>
  <c r="C27" i="5"/>
  <c r="E26" i="5"/>
  <c r="D26" i="5"/>
  <c r="C26" i="5"/>
  <c r="E25" i="5"/>
  <c r="D25" i="5"/>
  <c r="C25" i="5"/>
  <c r="E24" i="5"/>
  <c r="D24" i="5"/>
  <c r="C24" i="5"/>
  <c r="E23" i="5"/>
  <c r="D23" i="5"/>
  <c r="C23" i="5"/>
  <c r="E22" i="5"/>
  <c r="D22" i="5"/>
  <c r="C22" i="5"/>
  <c r="E21" i="5"/>
  <c r="D21" i="5"/>
  <c r="C21" i="5"/>
  <c r="E20" i="5"/>
  <c r="D20" i="5"/>
  <c r="C20" i="5"/>
  <c r="E19" i="5"/>
  <c r="D19" i="5"/>
  <c r="C19" i="5"/>
  <c r="E18" i="5"/>
  <c r="D18" i="5"/>
  <c r="C18" i="5"/>
  <c r="E17" i="5"/>
  <c r="D17" i="5"/>
  <c r="C17" i="5"/>
  <c r="E16" i="5"/>
  <c r="D16" i="5"/>
  <c r="C16" i="5"/>
  <c r="E15" i="5"/>
  <c r="D15" i="5"/>
  <c r="C15" i="5"/>
  <c r="E14" i="5"/>
  <c r="D14" i="5"/>
  <c r="C14" i="5"/>
  <c r="E13" i="5"/>
  <c r="D13" i="5"/>
  <c r="C13" i="5"/>
  <c r="E12" i="5"/>
  <c r="D12" i="5"/>
  <c r="C12" i="5"/>
  <c r="E11" i="5"/>
  <c r="D11" i="5"/>
  <c r="C11" i="5"/>
  <c r="E10" i="5"/>
  <c r="D10" i="5"/>
  <c r="C10" i="5"/>
  <c r="E9" i="5"/>
  <c r="D9" i="5"/>
  <c r="C9" i="5"/>
  <c r="E8" i="5"/>
  <c r="D8" i="5"/>
  <c r="C8" i="5"/>
  <c r="E7" i="5"/>
  <c r="D7" i="5"/>
  <c r="C7" i="5"/>
  <c r="E6" i="5"/>
  <c r="D6" i="5"/>
  <c r="C6" i="5"/>
  <c r="E5" i="5"/>
  <c r="D5" i="5"/>
  <c r="C5" i="5"/>
  <c r="E4" i="5"/>
  <c r="D4" i="5"/>
  <c r="C4" i="5"/>
  <c r="E3" i="5"/>
  <c r="D3" i="5"/>
  <c r="C3" i="5"/>
  <c r="E1" i="5"/>
  <c r="D1" i="5"/>
  <c r="C1" i="5"/>
  <c r="B35" i="5"/>
  <c r="A35" i="5"/>
  <c r="B34" i="5"/>
  <c r="A34" i="5"/>
  <c r="B33" i="5"/>
  <c r="A33" i="5"/>
  <c r="B32" i="5"/>
  <c r="A32" i="5"/>
  <c r="B31" i="5"/>
  <c r="A31" i="5"/>
  <c r="B30" i="5"/>
  <c r="A30" i="5"/>
  <c r="B29" i="5"/>
  <c r="A29" i="5"/>
  <c r="B28" i="5"/>
  <c r="A28" i="5"/>
  <c r="B27" i="5"/>
  <c r="A27" i="5"/>
  <c r="B26" i="5"/>
  <c r="A26" i="5"/>
  <c r="B25" i="5"/>
  <c r="A25" i="5"/>
  <c r="B24" i="5"/>
  <c r="A24" i="5"/>
  <c r="B23" i="5"/>
  <c r="A23" i="5"/>
  <c r="B22" i="5"/>
  <c r="A22" i="5"/>
  <c r="B21" i="5"/>
  <c r="A21" i="5"/>
  <c r="B20" i="5"/>
  <c r="A20" i="5"/>
  <c r="B19" i="5"/>
  <c r="A19" i="5"/>
  <c r="B18" i="5"/>
  <c r="A18" i="5"/>
  <c r="B17" i="5"/>
  <c r="A17" i="5"/>
  <c r="B16" i="5"/>
  <c r="A16" i="5"/>
  <c r="B15" i="5"/>
  <c r="A15" i="5"/>
  <c r="B14" i="5"/>
  <c r="A14" i="5"/>
  <c r="B13" i="5"/>
  <c r="A13" i="5"/>
  <c r="B12" i="5"/>
  <c r="A12" i="5"/>
  <c r="B11" i="5"/>
  <c r="A11" i="5"/>
  <c r="B10" i="5"/>
  <c r="A10" i="5"/>
  <c r="B9" i="5"/>
  <c r="A9" i="5"/>
  <c r="B8" i="5"/>
  <c r="A8" i="5"/>
  <c r="B7" i="5"/>
  <c r="A7" i="5"/>
  <c r="B6" i="5"/>
  <c r="A6" i="5"/>
  <c r="B5" i="5"/>
  <c r="A5" i="5"/>
  <c r="B4" i="5"/>
  <c r="A4" i="5"/>
  <c r="B3" i="5"/>
  <c r="A3" i="5"/>
  <c r="B1" i="5"/>
  <c r="A1" i="5"/>
  <c r="G3" i="7" l="1"/>
  <c r="G32" i="10"/>
  <c r="F16" i="6"/>
  <c r="F8" i="5"/>
  <c r="I8" i="5" s="1"/>
  <c r="F16" i="5"/>
  <c r="F20" i="5"/>
  <c r="F28" i="5"/>
  <c r="F32" i="5"/>
  <c r="G4" i="5"/>
  <c r="G6" i="5"/>
  <c r="G12" i="5"/>
  <c r="I12" i="5" s="1"/>
  <c r="G14" i="5"/>
  <c r="G26" i="5"/>
  <c r="G35" i="5"/>
  <c r="F20" i="8"/>
  <c r="F28" i="6"/>
  <c r="G34" i="6"/>
  <c r="F25" i="8"/>
  <c r="F9" i="5"/>
  <c r="G6" i="6"/>
  <c r="G8" i="6"/>
  <c r="G10" i="6"/>
  <c r="F11" i="6"/>
  <c r="G12" i="6"/>
  <c r="G14" i="6"/>
  <c r="G16" i="6"/>
  <c r="G18" i="6"/>
  <c r="G22" i="6"/>
  <c r="F23" i="6"/>
  <c r="G24" i="6"/>
  <c r="G26" i="6"/>
  <c r="I26" i="6" s="1"/>
  <c r="G28" i="6"/>
  <c r="I28" i="6" s="1"/>
  <c r="G30" i="6"/>
  <c r="F31" i="6"/>
  <c r="G32" i="6"/>
  <c r="G19" i="7"/>
  <c r="H20" i="10"/>
  <c r="G7" i="5"/>
  <c r="G9" i="5"/>
  <c r="I9" i="5" s="1"/>
  <c r="G15" i="5"/>
  <c r="G17" i="5"/>
  <c r="F27" i="5"/>
  <c r="G33" i="5"/>
  <c r="F5" i="6"/>
  <c r="F9" i="6"/>
  <c r="F13" i="6"/>
  <c r="G19" i="6"/>
  <c r="F21" i="6"/>
  <c r="F33" i="6"/>
  <c r="G35" i="6"/>
  <c r="F16" i="7"/>
  <c r="G6" i="10"/>
  <c r="G14" i="10"/>
  <c r="G17" i="8"/>
  <c r="G19" i="8"/>
  <c r="G22" i="10"/>
  <c r="G23" i="8"/>
  <c r="G31" i="8"/>
  <c r="G15" i="10"/>
  <c r="G30" i="10"/>
  <c r="G4" i="10"/>
  <c r="G12" i="10"/>
  <c r="G16" i="10"/>
  <c r="G20" i="10"/>
  <c r="G28" i="10"/>
  <c r="F9" i="7"/>
  <c r="F13" i="7"/>
  <c r="F17" i="7"/>
  <c r="F21" i="7"/>
  <c r="G24" i="7"/>
  <c r="F25" i="7"/>
  <c r="G26" i="7"/>
  <c r="F4" i="7"/>
  <c r="G5" i="7"/>
  <c r="G7" i="7"/>
  <c r="G11" i="7"/>
  <c r="G15" i="7"/>
  <c r="G21" i="7"/>
  <c r="G23" i="7"/>
  <c r="G27" i="7"/>
  <c r="G33" i="7"/>
  <c r="F18" i="5"/>
  <c r="F22" i="5"/>
  <c r="F26" i="5"/>
  <c r="H26" i="5" s="1"/>
  <c r="F30" i="5"/>
  <c r="G8" i="5"/>
  <c r="G10" i="5"/>
  <c r="G16" i="5"/>
  <c r="H16" i="5" s="1"/>
  <c r="F17" i="5"/>
  <c r="H17" i="5" s="1"/>
  <c r="G24" i="5"/>
  <c r="F25" i="5"/>
  <c r="F29" i="5"/>
  <c r="G3" i="5"/>
  <c r="G5" i="5"/>
  <c r="D2" i="5"/>
  <c r="G11" i="5"/>
  <c r="G13" i="5"/>
  <c r="G19" i="5"/>
  <c r="F21" i="5"/>
  <c r="G23" i="5"/>
  <c r="F4" i="5"/>
  <c r="I4" i="5" s="1"/>
  <c r="F12" i="5"/>
  <c r="G31" i="10"/>
  <c r="F8" i="7"/>
  <c r="F12" i="7"/>
  <c r="F5" i="8"/>
  <c r="H6" i="10"/>
  <c r="G10" i="10"/>
  <c r="H14" i="10"/>
  <c r="F21" i="8"/>
  <c r="H22" i="10"/>
  <c r="G26" i="10"/>
  <c r="H30" i="10"/>
  <c r="H10" i="10"/>
  <c r="G5" i="6"/>
  <c r="F23" i="7"/>
  <c r="H23" i="7" s="1"/>
  <c r="G7" i="8"/>
  <c r="G11" i="8"/>
  <c r="G15" i="8"/>
  <c r="G27" i="8"/>
  <c r="F32" i="8"/>
  <c r="G35" i="8"/>
  <c r="G21" i="10"/>
  <c r="G25" i="5"/>
  <c r="H25" i="5" s="1"/>
  <c r="G27" i="5"/>
  <c r="G29" i="5"/>
  <c r="G31" i="5"/>
  <c r="F33" i="5"/>
  <c r="F4" i="6"/>
  <c r="F8" i="6"/>
  <c r="I8" i="6" s="1"/>
  <c r="F12" i="6"/>
  <c r="G13" i="6"/>
  <c r="F20" i="6"/>
  <c r="F24" i="6"/>
  <c r="F27" i="6"/>
  <c r="F32" i="6"/>
  <c r="I32" i="6" s="1"/>
  <c r="F9" i="8"/>
  <c r="F6" i="8"/>
  <c r="F10" i="8"/>
  <c r="F14" i="8"/>
  <c r="F15" i="6"/>
  <c r="F35" i="6"/>
  <c r="G18" i="10"/>
  <c r="H18" i="10"/>
  <c r="G34" i="10"/>
  <c r="H34" i="10"/>
  <c r="F24" i="5"/>
  <c r="G9" i="6"/>
  <c r="G17" i="6"/>
  <c r="G21" i="6"/>
  <c r="F22" i="6"/>
  <c r="G23" i="6"/>
  <c r="G25" i="6"/>
  <c r="F26" i="6"/>
  <c r="H26" i="6" s="1"/>
  <c r="G27" i="6"/>
  <c r="G29" i="6"/>
  <c r="F30" i="6"/>
  <c r="G31" i="6"/>
  <c r="G33" i="6"/>
  <c r="F34" i="6"/>
  <c r="F3" i="7"/>
  <c r="H3" i="7" s="1"/>
  <c r="G4" i="7"/>
  <c r="F7" i="7"/>
  <c r="H7" i="7" s="1"/>
  <c r="G8" i="7"/>
  <c r="G10" i="7"/>
  <c r="F11" i="7"/>
  <c r="G12" i="7"/>
  <c r="G14" i="7"/>
  <c r="F15" i="7"/>
  <c r="G16" i="7"/>
  <c r="I16" i="7" s="1"/>
  <c r="G18" i="7"/>
  <c r="F19" i="7"/>
  <c r="G20" i="7"/>
  <c r="G22" i="7"/>
  <c r="F27" i="7"/>
  <c r="G28" i="7"/>
  <c r="G30" i="7"/>
  <c r="F31" i="7"/>
  <c r="G32" i="7"/>
  <c r="G34" i="7"/>
  <c r="F35" i="7"/>
  <c r="F13" i="8"/>
  <c r="F33" i="8"/>
  <c r="H5" i="10"/>
  <c r="G5" i="8"/>
  <c r="F8" i="8"/>
  <c r="G8" i="10"/>
  <c r="H9" i="10"/>
  <c r="G9" i="8"/>
  <c r="H13" i="10"/>
  <c r="G13" i="8"/>
  <c r="I13" i="8" s="1"/>
  <c r="H17" i="10"/>
  <c r="H21" i="10"/>
  <c r="G21" i="8"/>
  <c r="F24" i="8"/>
  <c r="G24" i="10"/>
  <c r="H25" i="10"/>
  <c r="G25" i="8"/>
  <c r="H29" i="10"/>
  <c r="G29" i="8"/>
  <c r="H33" i="10"/>
  <c r="G33" i="8"/>
  <c r="H26" i="10"/>
  <c r="G5" i="10"/>
  <c r="F13" i="5"/>
  <c r="F3" i="6"/>
  <c r="F7" i="6"/>
  <c r="G17" i="10"/>
  <c r="F17" i="8"/>
  <c r="F3" i="5"/>
  <c r="F6" i="5"/>
  <c r="F7" i="5"/>
  <c r="F10" i="5"/>
  <c r="F11" i="5"/>
  <c r="F14" i="5"/>
  <c r="F15" i="5"/>
  <c r="G18" i="5"/>
  <c r="G22" i="5"/>
  <c r="H22" i="5" s="1"/>
  <c r="F23" i="5"/>
  <c r="G28" i="5"/>
  <c r="G30" i="5"/>
  <c r="F31" i="5"/>
  <c r="G32" i="5"/>
  <c r="F34" i="5"/>
  <c r="F35" i="5"/>
  <c r="F17" i="6"/>
  <c r="F25" i="6"/>
  <c r="F12" i="8"/>
  <c r="F29" i="8"/>
  <c r="H4" i="10"/>
  <c r="C2" i="7"/>
  <c r="G9" i="7"/>
  <c r="G13" i="7"/>
  <c r="G17" i="7"/>
  <c r="G25" i="7"/>
  <c r="H25" i="7" s="1"/>
  <c r="F26" i="7"/>
  <c r="F29" i="7"/>
  <c r="F30" i="7"/>
  <c r="G31" i="7"/>
  <c r="F33" i="7"/>
  <c r="G35" i="7"/>
  <c r="F3" i="8"/>
  <c r="G3" i="10"/>
  <c r="G4" i="8"/>
  <c r="F7" i="8"/>
  <c r="G8" i="8"/>
  <c r="H8" i="8" s="1"/>
  <c r="H8" i="10"/>
  <c r="F11" i="8"/>
  <c r="I11" i="8" s="1"/>
  <c r="G11" i="10"/>
  <c r="G12" i="8"/>
  <c r="F15" i="8"/>
  <c r="G16" i="8"/>
  <c r="I16" i="8" s="1"/>
  <c r="H16" i="10"/>
  <c r="G18" i="8"/>
  <c r="F19" i="8"/>
  <c r="H19" i="8" s="1"/>
  <c r="G19" i="10"/>
  <c r="G20" i="8"/>
  <c r="G22" i="8"/>
  <c r="F23" i="8"/>
  <c r="G24" i="8"/>
  <c r="H24" i="10"/>
  <c r="G26" i="8"/>
  <c r="F27" i="8"/>
  <c r="G27" i="10"/>
  <c r="G28" i="8"/>
  <c r="G30" i="8"/>
  <c r="F31" i="8"/>
  <c r="G32" i="8"/>
  <c r="H32" i="10"/>
  <c r="G34" i="8"/>
  <c r="F35" i="8"/>
  <c r="H35" i="8" s="1"/>
  <c r="G35" i="10"/>
  <c r="H28" i="10"/>
  <c r="G23" i="10"/>
  <c r="H12" i="10"/>
  <c r="G7" i="10"/>
  <c r="H3" i="10"/>
  <c r="H7" i="10"/>
  <c r="H11" i="10"/>
  <c r="H15" i="10"/>
  <c r="H19" i="10"/>
  <c r="H23" i="10"/>
  <c r="H27" i="10"/>
  <c r="H31" i="10"/>
  <c r="H35" i="10"/>
  <c r="D2" i="8"/>
  <c r="E2" i="8"/>
  <c r="G6" i="8"/>
  <c r="G10" i="8"/>
  <c r="G14" i="8"/>
  <c r="F18" i="8"/>
  <c r="F22" i="8"/>
  <c r="F26" i="8"/>
  <c r="F30" i="8"/>
  <c r="F34" i="8"/>
  <c r="I34" i="8" s="1"/>
  <c r="C2" i="8"/>
  <c r="G3" i="8"/>
  <c r="F10" i="7"/>
  <c r="F14" i="7"/>
  <c r="F18" i="7"/>
  <c r="D2" i="7"/>
  <c r="G6" i="7"/>
  <c r="H6" i="7" s="1"/>
  <c r="F34" i="7"/>
  <c r="G29" i="7"/>
  <c r="E2" i="7"/>
  <c r="F5" i="7"/>
  <c r="F20" i="7"/>
  <c r="F24" i="7"/>
  <c r="F28" i="7"/>
  <c r="F32" i="7"/>
  <c r="F18" i="6"/>
  <c r="I18" i="6" s="1"/>
  <c r="G3" i="6"/>
  <c r="G11" i="6"/>
  <c r="I11" i="6" s="1"/>
  <c r="G4" i="6"/>
  <c r="E2" i="6"/>
  <c r="C2" i="6"/>
  <c r="F6" i="6"/>
  <c r="F10" i="6"/>
  <c r="F14" i="6"/>
  <c r="G7" i="6"/>
  <c r="G15" i="6"/>
  <c r="D2" i="6"/>
  <c r="G20" i="6"/>
  <c r="F19" i="6"/>
  <c r="C2" i="5"/>
  <c r="G21" i="5"/>
  <c r="I21" i="5" s="1"/>
  <c r="G34" i="5"/>
  <c r="H12" i="5"/>
  <c r="H9" i="5"/>
  <c r="F5" i="5"/>
  <c r="F19" i="5"/>
  <c r="I22" i="5"/>
  <c r="G20" i="5"/>
  <c r="E2" i="5"/>
  <c r="C4" i="4"/>
  <c r="D4" i="4"/>
  <c r="E4" i="4"/>
  <c r="C5" i="4"/>
  <c r="D5" i="4"/>
  <c r="E5" i="4"/>
  <c r="C6" i="4"/>
  <c r="D6" i="4"/>
  <c r="E6" i="4"/>
  <c r="C7" i="4"/>
  <c r="D7" i="4"/>
  <c r="E7" i="4"/>
  <c r="C8" i="4"/>
  <c r="D8" i="4"/>
  <c r="E8" i="4"/>
  <c r="C9" i="4"/>
  <c r="D9" i="4"/>
  <c r="E9" i="4"/>
  <c r="C10" i="4"/>
  <c r="D10" i="4"/>
  <c r="E10" i="4"/>
  <c r="C11" i="4"/>
  <c r="D11" i="4"/>
  <c r="E11" i="4"/>
  <c r="C12" i="4"/>
  <c r="D12" i="4"/>
  <c r="E12" i="4"/>
  <c r="C13" i="4"/>
  <c r="D13" i="4"/>
  <c r="E13" i="4"/>
  <c r="C14" i="4"/>
  <c r="D14" i="4"/>
  <c r="E14" i="4"/>
  <c r="C15" i="4"/>
  <c r="D15" i="4"/>
  <c r="E15" i="4"/>
  <c r="C16" i="4"/>
  <c r="D16" i="4"/>
  <c r="E16" i="4"/>
  <c r="C17" i="4"/>
  <c r="D17" i="4"/>
  <c r="E17" i="4"/>
  <c r="C18" i="4"/>
  <c r="D18" i="4"/>
  <c r="E18" i="4"/>
  <c r="C19" i="4"/>
  <c r="D19" i="4"/>
  <c r="E19" i="4"/>
  <c r="C20" i="4"/>
  <c r="D20" i="4"/>
  <c r="E20" i="4"/>
  <c r="C21" i="4"/>
  <c r="D21" i="4"/>
  <c r="E21" i="4"/>
  <c r="C22" i="4"/>
  <c r="D22" i="4"/>
  <c r="E22" i="4"/>
  <c r="C23" i="4"/>
  <c r="D23" i="4"/>
  <c r="E23" i="4"/>
  <c r="C24" i="4"/>
  <c r="D24" i="4"/>
  <c r="E24" i="4"/>
  <c r="C25" i="4"/>
  <c r="D25" i="4"/>
  <c r="E25" i="4"/>
  <c r="C26" i="4"/>
  <c r="D26" i="4"/>
  <c r="E26" i="4"/>
  <c r="C27" i="4"/>
  <c r="D27" i="4"/>
  <c r="E27" i="4"/>
  <c r="C28" i="4"/>
  <c r="D28" i="4"/>
  <c r="E28" i="4"/>
  <c r="C29" i="4"/>
  <c r="D29" i="4"/>
  <c r="E29" i="4"/>
  <c r="C30" i="4"/>
  <c r="D30" i="4"/>
  <c r="E30" i="4"/>
  <c r="C31" i="4"/>
  <c r="D31" i="4"/>
  <c r="E31" i="4"/>
  <c r="C32" i="4"/>
  <c r="D32" i="4"/>
  <c r="E32" i="4"/>
  <c r="C33" i="4"/>
  <c r="D33" i="4"/>
  <c r="E33" i="4"/>
  <c r="C34" i="4"/>
  <c r="D34" i="4"/>
  <c r="E34" i="4"/>
  <c r="C35" i="4"/>
  <c r="D35" i="4"/>
  <c r="E35" i="4"/>
  <c r="E3" i="4"/>
  <c r="D3" i="4"/>
  <c r="C3" i="4"/>
  <c r="E1" i="4"/>
  <c r="D1" i="4"/>
  <c r="C1" i="4"/>
  <c r="B35" i="4"/>
  <c r="A35" i="4"/>
  <c r="B34" i="4"/>
  <c r="A34" i="4"/>
  <c r="B33" i="4"/>
  <c r="A33" i="4"/>
  <c r="B32" i="4"/>
  <c r="A32" i="4"/>
  <c r="B31" i="4"/>
  <c r="A31" i="4"/>
  <c r="B30" i="4"/>
  <c r="A30" i="4"/>
  <c r="B29" i="4"/>
  <c r="A29" i="4"/>
  <c r="B28" i="4"/>
  <c r="A28" i="4"/>
  <c r="B27" i="4"/>
  <c r="A27" i="4"/>
  <c r="B26" i="4"/>
  <c r="A26" i="4"/>
  <c r="B25" i="4"/>
  <c r="A25" i="4"/>
  <c r="B24" i="4"/>
  <c r="A24" i="4"/>
  <c r="B23" i="4"/>
  <c r="A23" i="4"/>
  <c r="B22" i="4"/>
  <c r="A22" i="4"/>
  <c r="B21" i="4"/>
  <c r="A21" i="4"/>
  <c r="B20" i="4"/>
  <c r="A20" i="4"/>
  <c r="B19" i="4"/>
  <c r="A19" i="4"/>
  <c r="B18" i="4"/>
  <c r="A18" i="4"/>
  <c r="B17" i="4"/>
  <c r="A17" i="4"/>
  <c r="B16" i="4"/>
  <c r="A16" i="4"/>
  <c r="B15" i="4"/>
  <c r="A15" i="4"/>
  <c r="B14" i="4"/>
  <c r="A14" i="4"/>
  <c r="B13" i="4"/>
  <c r="A13" i="4"/>
  <c r="B12" i="4"/>
  <c r="A12" i="4"/>
  <c r="B11" i="4"/>
  <c r="A11" i="4"/>
  <c r="B10" i="4"/>
  <c r="A10" i="4"/>
  <c r="B9" i="4"/>
  <c r="A9" i="4"/>
  <c r="B8" i="4"/>
  <c r="A8" i="4"/>
  <c r="B7" i="4"/>
  <c r="A7" i="4"/>
  <c r="B6" i="4"/>
  <c r="A6" i="4"/>
  <c r="B5" i="4"/>
  <c r="A5" i="4"/>
  <c r="B4" i="4"/>
  <c r="A4" i="4"/>
  <c r="B3" i="4"/>
  <c r="A3" i="4"/>
  <c r="B1" i="4"/>
  <c r="A1" i="4"/>
  <c r="C3" i="3"/>
  <c r="D3" i="3"/>
  <c r="E3" i="3"/>
  <c r="C4" i="3"/>
  <c r="D4" i="3"/>
  <c r="E4" i="3"/>
  <c r="C5" i="3"/>
  <c r="D5" i="3"/>
  <c r="E5" i="3"/>
  <c r="C6" i="3"/>
  <c r="D6" i="3"/>
  <c r="E6" i="3"/>
  <c r="C7" i="3"/>
  <c r="D7" i="3"/>
  <c r="E7" i="3"/>
  <c r="C8" i="3"/>
  <c r="D8" i="3"/>
  <c r="E8" i="3"/>
  <c r="C9" i="3"/>
  <c r="D9" i="3"/>
  <c r="E9" i="3"/>
  <c r="C10" i="3"/>
  <c r="D10" i="3"/>
  <c r="E10" i="3"/>
  <c r="C11" i="3"/>
  <c r="D11" i="3"/>
  <c r="E11" i="3"/>
  <c r="C12" i="3"/>
  <c r="D12" i="3"/>
  <c r="E12" i="3"/>
  <c r="C13" i="3"/>
  <c r="D13" i="3"/>
  <c r="E13" i="3"/>
  <c r="C14" i="3"/>
  <c r="D14" i="3"/>
  <c r="E14" i="3"/>
  <c r="C15" i="3"/>
  <c r="D15" i="3"/>
  <c r="E15" i="3"/>
  <c r="C16" i="3"/>
  <c r="D16" i="3"/>
  <c r="E16" i="3"/>
  <c r="C17" i="3"/>
  <c r="D17" i="3"/>
  <c r="E17" i="3"/>
  <c r="C18" i="3"/>
  <c r="D18" i="3"/>
  <c r="E18" i="3"/>
  <c r="C19" i="3"/>
  <c r="D19" i="3"/>
  <c r="E19" i="3"/>
  <c r="C20" i="3"/>
  <c r="D20" i="3"/>
  <c r="E20" i="3"/>
  <c r="C21" i="3"/>
  <c r="D21" i="3"/>
  <c r="E21" i="3"/>
  <c r="C22" i="3"/>
  <c r="D22" i="3"/>
  <c r="E22" i="3"/>
  <c r="C23" i="3"/>
  <c r="D23" i="3"/>
  <c r="E23" i="3"/>
  <c r="C24" i="3"/>
  <c r="D24" i="3"/>
  <c r="E24" i="3"/>
  <c r="C25" i="3"/>
  <c r="D25" i="3"/>
  <c r="E25" i="3"/>
  <c r="C26" i="3"/>
  <c r="D26" i="3"/>
  <c r="E26" i="3"/>
  <c r="C27" i="3"/>
  <c r="D27" i="3"/>
  <c r="E27" i="3"/>
  <c r="C28" i="3"/>
  <c r="D28" i="3"/>
  <c r="E28" i="3"/>
  <c r="C29" i="3"/>
  <c r="D29" i="3"/>
  <c r="E29" i="3"/>
  <c r="C30" i="3"/>
  <c r="D30" i="3"/>
  <c r="E30" i="3"/>
  <c r="C31" i="3"/>
  <c r="D31" i="3"/>
  <c r="E31" i="3"/>
  <c r="C32" i="3"/>
  <c r="D32" i="3"/>
  <c r="E32" i="3"/>
  <c r="C33" i="3"/>
  <c r="D33" i="3"/>
  <c r="E33" i="3"/>
  <c r="C34" i="3"/>
  <c r="D34" i="3"/>
  <c r="E34" i="3"/>
  <c r="C35" i="3"/>
  <c r="D35" i="3"/>
  <c r="E35" i="3"/>
  <c r="E1" i="3"/>
  <c r="D1" i="3"/>
  <c r="C1" i="3"/>
  <c r="B35" i="3"/>
  <c r="A35" i="3"/>
  <c r="B34" i="3"/>
  <c r="A34" i="3"/>
  <c r="B33" i="3"/>
  <c r="A33" i="3"/>
  <c r="B32" i="3"/>
  <c r="A32" i="3"/>
  <c r="B31" i="3"/>
  <c r="A31" i="3"/>
  <c r="B30" i="3"/>
  <c r="A30" i="3"/>
  <c r="B29" i="3"/>
  <c r="A29" i="3"/>
  <c r="B28" i="3"/>
  <c r="A28" i="3"/>
  <c r="B27" i="3"/>
  <c r="A27" i="3"/>
  <c r="B26" i="3"/>
  <c r="A26" i="3"/>
  <c r="B25" i="3"/>
  <c r="A25" i="3"/>
  <c r="B24" i="3"/>
  <c r="A24" i="3"/>
  <c r="B23" i="3"/>
  <c r="A23" i="3"/>
  <c r="B22" i="3"/>
  <c r="A22" i="3"/>
  <c r="B21" i="3"/>
  <c r="A21" i="3"/>
  <c r="B20" i="3"/>
  <c r="A20" i="3"/>
  <c r="B19" i="3"/>
  <c r="A19" i="3"/>
  <c r="B18" i="3"/>
  <c r="A18" i="3"/>
  <c r="B17" i="3"/>
  <c r="A17" i="3"/>
  <c r="B16" i="3"/>
  <c r="A16" i="3"/>
  <c r="B15" i="3"/>
  <c r="A15" i="3"/>
  <c r="B14" i="3"/>
  <c r="A14" i="3"/>
  <c r="B13" i="3"/>
  <c r="A13" i="3"/>
  <c r="B12" i="3"/>
  <c r="A12" i="3"/>
  <c r="B11" i="3"/>
  <c r="A11" i="3"/>
  <c r="B10" i="3"/>
  <c r="A10" i="3"/>
  <c r="B9" i="3"/>
  <c r="A9" i="3"/>
  <c r="B8" i="3"/>
  <c r="A8" i="3"/>
  <c r="B7" i="3"/>
  <c r="A7" i="3"/>
  <c r="B6" i="3"/>
  <c r="A6" i="3"/>
  <c r="B5" i="3"/>
  <c r="A5" i="3"/>
  <c r="B4" i="3"/>
  <c r="A4" i="3"/>
  <c r="B3" i="3"/>
  <c r="A3" i="3"/>
  <c r="B1" i="3"/>
  <c r="A1" i="3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1" i="2"/>
  <c r="A3" i="2"/>
  <c r="B3" i="2"/>
  <c r="A5" i="9" s="1"/>
  <c r="C3" i="2"/>
  <c r="D3" i="2"/>
  <c r="B5" i="9" s="1"/>
  <c r="A4" i="2"/>
  <c r="B4" i="2"/>
  <c r="A27" i="9" s="1"/>
  <c r="C4" i="2"/>
  <c r="D4" i="2"/>
  <c r="B27" i="9" s="1"/>
  <c r="A5" i="2"/>
  <c r="B5" i="2"/>
  <c r="A29" i="9" s="1"/>
  <c r="C5" i="2"/>
  <c r="D5" i="2"/>
  <c r="A6" i="2"/>
  <c r="B6" i="2"/>
  <c r="A14" i="9" s="1"/>
  <c r="C6" i="2"/>
  <c r="D6" i="2"/>
  <c r="A7" i="2"/>
  <c r="B7" i="2"/>
  <c r="A11" i="9" s="1"/>
  <c r="C7" i="2"/>
  <c r="D7" i="2"/>
  <c r="B11" i="9" s="1"/>
  <c r="A8" i="2"/>
  <c r="B8" i="2"/>
  <c r="A23" i="9" s="1"/>
  <c r="C8" i="2"/>
  <c r="D8" i="2"/>
  <c r="B23" i="9" s="1"/>
  <c r="A9" i="2"/>
  <c r="B9" i="2"/>
  <c r="A17" i="9" s="1"/>
  <c r="C9" i="2"/>
  <c r="D9" i="2"/>
  <c r="A10" i="2"/>
  <c r="B10" i="2"/>
  <c r="A18" i="9" s="1"/>
  <c r="C10" i="2"/>
  <c r="D10" i="2"/>
  <c r="B18" i="9" s="1"/>
  <c r="A11" i="2"/>
  <c r="B11" i="2"/>
  <c r="A35" i="9" s="1"/>
  <c r="C11" i="2"/>
  <c r="D11" i="2"/>
  <c r="B35" i="9" s="1"/>
  <c r="A12" i="2"/>
  <c r="B12" i="2"/>
  <c r="A13" i="9" s="1"/>
  <c r="C12" i="2"/>
  <c r="D12" i="2"/>
  <c r="B13" i="9" s="1"/>
  <c r="A13" i="2"/>
  <c r="B13" i="2"/>
  <c r="A31" i="9" s="1"/>
  <c r="C13" i="2"/>
  <c r="D13" i="2"/>
  <c r="A14" i="2"/>
  <c r="B14" i="2"/>
  <c r="A4" i="9" s="1"/>
  <c r="C14" i="2"/>
  <c r="D14" i="2"/>
  <c r="B4" i="9" s="1"/>
  <c r="A15" i="2"/>
  <c r="B15" i="2"/>
  <c r="A22" i="9" s="1"/>
  <c r="C15" i="2"/>
  <c r="D15" i="2"/>
  <c r="B22" i="9" s="1"/>
  <c r="A16" i="2"/>
  <c r="B16" i="2"/>
  <c r="A6" i="9" s="1"/>
  <c r="C16" i="2"/>
  <c r="D16" i="2"/>
  <c r="B6" i="9" s="1"/>
  <c r="A17" i="2"/>
  <c r="B17" i="2"/>
  <c r="A34" i="9" s="1"/>
  <c r="C17" i="2"/>
  <c r="D17" i="2"/>
  <c r="A18" i="2"/>
  <c r="B18" i="2"/>
  <c r="A25" i="9" s="1"/>
  <c r="C18" i="2"/>
  <c r="D18" i="2"/>
  <c r="B25" i="9" s="1"/>
  <c r="A19" i="2"/>
  <c r="B19" i="2"/>
  <c r="A7" i="9" s="1"/>
  <c r="C19" i="2"/>
  <c r="D19" i="2"/>
  <c r="B7" i="9" s="1"/>
  <c r="A20" i="2"/>
  <c r="B20" i="2"/>
  <c r="A24" i="9" s="1"/>
  <c r="C20" i="2"/>
  <c r="D20" i="2"/>
  <c r="B24" i="9" s="1"/>
  <c r="A21" i="2"/>
  <c r="B21" i="2"/>
  <c r="A15" i="9" s="1"/>
  <c r="C21" i="2"/>
  <c r="D21" i="2"/>
  <c r="A22" i="2"/>
  <c r="B22" i="2"/>
  <c r="A12" i="9" s="1"/>
  <c r="C22" i="2"/>
  <c r="D22" i="2"/>
  <c r="B12" i="9" s="1"/>
  <c r="A23" i="2"/>
  <c r="B23" i="2"/>
  <c r="A36" i="9" s="1"/>
  <c r="C23" i="2"/>
  <c r="D23" i="2"/>
  <c r="B36" i="9" s="1"/>
  <c r="A24" i="2"/>
  <c r="B24" i="2"/>
  <c r="A10" i="9" s="1"/>
  <c r="C24" i="2"/>
  <c r="D24" i="2"/>
  <c r="B10" i="9" s="1"/>
  <c r="A25" i="2"/>
  <c r="B25" i="2"/>
  <c r="A32" i="9" s="1"/>
  <c r="C25" i="2"/>
  <c r="D25" i="2"/>
  <c r="A26" i="2"/>
  <c r="B26" i="2"/>
  <c r="A28" i="9" s="1"/>
  <c r="C26" i="2"/>
  <c r="D26" i="2"/>
  <c r="B28" i="9" s="1"/>
  <c r="A27" i="2"/>
  <c r="B27" i="2"/>
  <c r="A33" i="9" s="1"/>
  <c r="C27" i="2"/>
  <c r="D27" i="2"/>
  <c r="B33" i="9" s="1"/>
  <c r="A28" i="2"/>
  <c r="B28" i="2"/>
  <c r="A8" i="9" s="1"/>
  <c r="C28" i="2"/>
  <c r="D28" i="2"/>
  <c r="B8" i="9" s="1"/>
  <c r="A29" i="2"/>
  <c r="B29" i="2"/>
  <c r="A26" i="9" s="1"/>
  <c r="C29" i="2"/>
  <c r="D29" i="2"/>
  <c r="A30" i="2"/>
  <c r="B30" i="2"/>
  <c r="A30" i="9" s="1"/>
  <c r="C30" i="2"/>
  <c r="D30" i="2"/>
  <c r="B30" i="9" s="1"/>
  <c r="A31" i="2"/>
  <c r="B31" i="2"/>
  <c r="A19" i="9" s="1"/>
  <c r="C31" i="2"/>
  <c r="D31" i="2"/>
  <c r="B19" i="9" s="1"/>
  <c r="A32" i="2"/>
  <c r="B32" i="2"/>
  <c r="A16" i="9" s="1"/>
  <c r="C32" i="2"/>
  <c r="D32" i="2"/>
  <c r="B16" i="9" s="1"/>
  <c r="A33" i="2"/>
  <c r="B33" i="2"/>
  <c r="A9" i="9" s="1"/>
  <c r="C33" i="2"/>
  <c r="D33" i="2"/>
  <c r="A34" i="2"/>
  <c r="B34" i="2"/>
  <c r="A20" i="9" s="1"/>
  <c r="C34" i="2"/>
  <c r="D34" i="2"/>
  <c r="B20" i="9" s="1"/>
  <c r="A35" i="2"/>
  <c r="B35" i="2"/>
  <c r="A21" i="9" s="1"/>
  <c r="C35" i="2"/>
  <c r="D35" i="2"/>
  <c r="B21" i="9" s="1"/>
  <c r="B1" i="2"/>
  <c r="C1" i="2"/>
  <c r="D1" i="2"/>
  <c r="A1" i="2"/>
  <c r="I28" i="5" l="1"/>
  <c r="I12" i="7"/>
  <c r="H28" i="6"/>
  <c r="H32" i="6"/>
  <c r="I14" i="8"/>
  <c r="I34" i="5"/>
  <c r="H19" i="6"/>
  <c r="I3" i="6"/>
  <c r="I13" i="7"/>
  <c r="I16" i="6"/>
  <c r="H15" i="5"/>
  <c r="I19" i="7"/>
  <c r="H29" i="5"/>
  <c r="G32" i="3"/>
  <c r="G14" i="3"/>
  <c r="I32" i="5"/>
  <c r="H23" i="5"/>
  <c r="H14" i="5"/>
  <c r="H27" i="7"/>
  <c r="H22" i="6"/>
  <c r="I19" i="5"/>
  <c r="H8" i="5"/>
  <c r="I35" i="6"/>
  <c r="H13" i="6"/>
  <c r="I25" i="8"/>
  <c r="H6" i="6"/>
  <c r="H11" i="5"/>
  <c r="I20" i="5"/>
  <c r="F5" i="3"/>
  <c r="H24" i="5"/>
  <c r="I26" i="5"/>
  <c r="I16" i="5"/>
  <c r="I6" i="5"/>
  <c r="I20" i="6"/>
  <c r="H16" i="6"/>
  <c r="I7" i="8"/>
  <c r="G26" i="3"/>
  <c r="G24" i="3"/>
  <c r="G22" i="3"/>
  <c r="G18" i="3"/>
  <c r="G10" i="3"/>
  <c r="G6" i="3"/>
  <c r="H5" i="5"/>
  <c r="H22" i="8"/>
  <c r="I7" i="5"/>
  <c r="I29" i="8"/>
  <c r="I25" i="5"/>
  <c r="C14" i="9"/>
  <c r="I13" i="6"/>
  <c r="H30" i="7"/>
  <c r="H17" i="6"/>
  <c r="I24" i="5"/>
  <c r="H27" i="5"/>
  <c r="H5" i="7"/>
  <c r="H31" i="8"/>
  <c r="H6" i="5"/>
  <c r="H24" i="6"/>
  <c r="H21" i="7"/>
  <c r="C9" i="9"/>
  <c r="C26" i="9"/>
  <c r="C32" i="9"/>
  <c r="C34" i="9"/>
  <c r="C31" i="9"/>
  <c r="C17" i="9"/>
  <c r="F19" i="4"/>
  <c r="F11" i="4"/>
  <c r="H19" i="5"/>
  <c r="H10" i="6"/>
  <c r="I4" i="6"/>
  <c r="H24" i="7"/>
  <c r="H17" i="8"/>
  <c r="H25" i="8"/>
  <c r="H11" i="7"/>
  <c r="I31" i="6"/>
  <c r="H35" i="6"/>
  <c r="I15" i="8"/>
  <c r="I23" i="8"/>
  <c r="B31" i="9"/>
  <c r="B17" i="9"/>
  <c r="B14" i="9"/>
  <c r="B29" i="9"/>
  <c r="C16" i="9"/>
  <c r="C8" i="9"/>
  <c r="C10" i="9"/>
  <c r="C24" i="9"/>
  <c r="C6" i="9"/>
  <c r="C13" i="9"/>
  <c r="C23" i="9"/>
  <c r="C27" i="9"/>
  <c r="F31" i="3"/>
  <c r="F23" i="3"/>
  <c r="G24" i="4"/>
  <c r="G20" i="4"/>
  <c r="G8" i="4"/>
  <c r="H14" i="6"/>
  <c r="H4" i="6"/>
  <c r="I31" i="8"/>
  <c r="H18" i="8"/>
  <c r="G21" i="2"/>
  <c r="C15" i="9"/>
  <c r="G5" i="2"/>
  <c r="C29" i="9"/>
  <c r="B9" i="9"/>
  <c r="B26" i="9"/>
  <c r="B32" i="9"/>
  <c r="B15" i="9"/>
  <c r="B34" i="9"/>
  <c r="C21" i="9"/>
  <c r="C19" i="9"/>
  <c r="C33" i="9"/>
  <c r="C36" i="9"/>
  <c r="C7" i="9"/>
  <c r="C22" i="9"/>
  <c r="C35" i="9"/>
  <c r="C11" i="9"/>
  <c r="C5" i="9"/>
  <c r="H32" i="5"/>
  <c r="I14" i="5"/>
  <c r="I25" i="7"/>
  <c r="I35" i="8"/>
  <c r="C20" i="9"/>
  <c r="C30" i="9"/>
  <c r="C28" i="9"/>
  <c r="C12" i="9"/>
  <c r="C25" i="9"/>
  <c r="C4" i="9"/>
  <c r="C18" i="9"/>
  <c r="J35" i="10"/>
  <c r="J31" i="10"/>
  <c r="J27" i="10"/>
  <c r="J23" i="10"/>
  <c r="J19" i="10"/>
  <c r="J15" i="10"/>
  <c r="J11" i="10"/>
  <c r="J7" i="10"/>
  <c r="I23" i="5"/>
  <c r="H28" i="7"/>
  <c r="I19" i="8"/>
  <c r="F33" i="2"/>
  <c r="F31" i="2"/>
  <c r="F29" i="2"/>
  <c r="F8" i="2"/>
  <c r="F4" i="2"/>
  <c r="G32" i="2"/>
  <c r="G28" i="2"/>
  <c r="G24" i="2"/>
  <c r="G20" i="2"/>
  <c r="G16" i="2"/>
  <c r="G12" i="2"/>
  <c r="G8" i="2"/>
  <c r="I8" i="2" s="1"/>
  <c r="G4" i="2"/>
  <c r="I4" i="2" s="1"/>
  <c r="G28" i="3"/>
  <c r="G20" i="3"/>
  <c r="G8" i="3"/>
  <c r="G4" i="3"/>
  <c r="F8" i="4"/>
  <c r="H4" i="5"/>
  <c r="I7" i="6"/>
  <c r="H15" i="8"/>
  <c r="H30" i="8"/>
  <c r="I31" i="7"/>
  <c r="H17" i="7"/>
  <c r="G9" i="2"/>
  <c r="G11" i="2"/>
  <c r="G7" i="2"/>
  <c r="G3" i="2"/>
  <c r="G34" i="4"/>
  <c r="G32" i="4"/>
  <c r="G30" i="4"/>
  <c r="G28" i="4"/>
  <c r="G26" i="4"/>
  <c r="G18" i="4"/>
  <c r="G16" i="4"/>
  <c r="G14" i="4"/>
  <c r="G12" i="4"/>
  <c r="G10" i="4"/>
  <c r="G6" i="4"/>
  <c r="G4" i="4"/>
  <c r="I29" i="5"/>
  <c r="I6" i="6"/>
  <c r="H12" i="7"/>
  <c r="I18" i="8"/>
  <c r="I24" i="8"/>
  <c r="H30" i="6"/>
  <c r="G34" i="2"/>
  <c r="G30" i="2"/>
  <c r="F16" i="4"/>
  <c r="F12" i="4"/>
  <c r="I21" i="7"/>
  <c r="I3" i="8"/>
  <c r="R8" i="9"/>
  <c r="H23" i="8"/>
  <c r="I27" i="8"/>
  <c r="I17" i="8"/>
  <c r="H29" i="8"/>
  <c r="I21" i="8"/>
  <c r="H10" i="8"/>
  <c r="H7" i="8"/>
  <c r="H26" i="8"/>
  <c r="H34" i="8"/>
  <c r="H14" i="8"/>
  <c r="H32" i="7"/>
  <c r="I27" i="7"/>
  <c r="I7" i="7"/>
  <c r="H15" i="7"/>
  <c r="I23" i="7"/>
  <c r="I17" i="7"/>
  <c r="I8" i="7"/>
  <c r="I24" i="6"/>
  <c r="H8" i="6"/>
  <c r="I30" i="6"/>
  <c r="H25" i="6"/>
  <c r="H7" i="5"/>
  <c r="I15" i="5"/>
  <c r="H28" i="5"/>
  <c r="I17" i="5"/>
  <c r="I27" i="5"/>
  <c r="G22" i="4"/>
  <c r="D2" i="2"/>
  <c r="I6" i="8"/>
  <c r="H6" i="8"/>
  <c r="H9" i="7"/>
  <c r="I9" i="7"/>
  <c r="H35" i="5"/>
  <c r="I35" i="5"/>
  <c r="I30" i="5"/>
  <c r="H30" i="5"/>
  <c r="I18" i="5"/>
  <c r="H18" i="5"/>
  <c r="H10" i="5"/>
  <c r="I10" i="5"/>
  <c r="F35" i="2"/>
  <c r="F6" i="2"/>
  <c r="G25" i="2"/>
  <c r="G13" i="2"/>
  <c r="I11" i="7"/>
  <c r="H21" i="5"/>
  <c r="P5" i="9"/>
  <c r="F2" i="5"/>
  <c r="H16" i="7"/>
  <c r="H16" i="8"/>
  <c r="I32" i="8"/>
  <c r="H32" i="8"/>
  <c r="G35" i="2"/>
  <c r="I35" i="2" s="1"/>
  <c r="G31" i="2"/>
  <c r="G27" i="2"/>
  <c r="G23" i="2"/>
  <c r="G19" i="2"/>
  <c r="G15" i="2"/>
  <c r="H24" i="8"/>
  <c r="I22" i="7"/>
  <c r="H22" i="7"/>
  <c r="I4" i="7"/>
  <c r="H4" i="7"/>
  <c r="I34" i="6"/>
  <c r="H34" i="6"/>
  <c r="I29" i="6"/>
  <c r="H29" i="6"/>
  <c r="I23" i="6"/>
  <c r="H23" i="6"/>
  <c r="H9" i="6"/>
  <c r="I9" i="6"/>
  <c r="I12" i="6"/>
  <c r="H12" i="6"/>
  <c r="H33" i="5"/>
  <c r="I33" i="5"/>
  <c r="H5" i="6"/>
  <c r="I5" i="6"/>
  <c r="I33" i="10"/>
  <c r="F33" i="10" s="1"/>
  <c r="D33" i="10" s="1"/>
  <c r="I29" i="10"/>
  <c r="F29" i="10" s="1"/>
  <c r="C29" i="10" s="1"/>
  <c r="I30" i="9" s="1"/>
  <c r="J26" i="10"/>
  <c r="I25" i="10"/>
  <c r="F25" i="10" s="1"/>
  <c r="D25" i="10" s="1"/>
  <c r="J22" i="10"/>
  <c r="J18" i="10"/>
  <c r="G16" i="3"/>
  <c r="J14" i="10"/>
  <c r="G12" i="3"/>
  <c r="J10" i="10"/>
  <c r="J6" i="10"/>
  <c r="I5" i="10"/>
  <c r="F5" i="10" s="1"/>
  <c r="E5" i="10" s="1"/>
  <c r="F35" i="4"/>
  <c r="F31" i="4"/>
  <c r="F7" i="4"/>
  <c r="H27" i="8"/>
  <c r="I33" i="8"/>
  <c r="H35" i="7"/>
  <c r="I30" i="7"/>
  <c r="R6" i="9"/>
  <c r="I10" i="8"/>
  <c r="I26" i="8"/>
  <c r="H34" i="7"/>
  <c r="H8" i="7"/>
  <c r="J32" i="10"/>
  <c r="J28" i="10"/>
  <c r="J24" i="10"/>
  <c r="J20" i="10"/>
  <c r="J16" i="10"/>
  <c r="J12" i="10"/>
  <c r="J8" i="10"/>
  <c r="J4" i="10"/>
  <c r="P8" i="9"/>
  <c r="H12" i="8"/>
  <c r="G2" i="7"/>
  <c r="R7" i="9"/>
  <c r="F2" i="7"/>
  <c r="P7" i="9"/>
  <c r="G2" i="5"/>
  <c r="R5" i="9"/>
  <c r="F2" i="6"/>
  <c r="P6" i="9"/>
  <c r="I14" i="7"/>
  <c r="H14" i="7"/>
  <c r="I13" i="5"/>
  <c r="H13" i="5"/>
  <c r="H21" i="8"/>
  <c r="I22" i="6"/>
  <c r="I35" i="7"/>
  <c r="H31" i="5"/>
  <c r="I31" i="5"/>
  <c r="H5" i="8"/>
  <c r="I5" i="8"/>
  <c r="H33" i="8"/>
  <c r="I21" i="6"/>
  <c r="H21" i="6"/>
  <c r="J34" i="10"/>
  <c r="G34" i="3"/>
  <c r="J30" i="10"/>
  <c r="G30" i="3"/>
  <c r="I21" i="10"/>
  <c r="F21" i="10" s="1"/>
  <c r="F21" i="3"/>
  <c r="I17" i="10"/>
  <c r="F17" i="10" s="1"/>
  <c r="F17" i="3"/>
  <c r="I13" i="10"/>
  <c r="F13" i="10" s="1"/>
  <c r="F13" i="3"/>
  <c r="I9" i="10"/>
  <c r="F9" i="10" s="1"/>
  <c r="F9" i="3"/>
  <c r="H19" i="7"/>
  <c r="I4" i="8"/>
  <c r="H4" i="8"/>
  <c r="H33" i="7"/>
  <c r="I33" i="7"/>
  <c r="I26" i="7"/>
  <c r="H26" i="7"/>
  <c r="I33" i="6"/>
  <c r="H33" i="6"/>
  <c r="I27" i="6"/>
  <c r="H27" i="6"/>
  <c r="I6" i="7"/>
  <c r="I28" i="8"/>
  <c r="H28" i="8"/>
  <c r="I20" i="8"/>
  <c r="H20" i="8"/>
  <c r="I3" i="5"/>
  <c r="H3" i="5"/>
  <c r="I9" i="8"/>
  <c r="H9" i="8"/>
  <c r="G33" i="2"/>
  <c r="G29" i="2"/>
  <c r="G17" i="2"/>
  <c r="F34" i="3"/>
  <c r="I34" i="10"/>
  <c r="F34" i="10" s="1"/>
  <c r="F33" i="3"/>
  <c r="F30" i="3"/>
  <c r="H30" i="3" s="1"/>
  <c r="I30" i="10"/>
  <c r="F30" i="10" s="1"/>
  <c r="F29" i="3"/>
  <c r="F26" i="3"/>
  <c r="I26" i="10"/>
  <c r="F26" i="10" s="1"/>
  <c r="F25" i="3"/>
  <c r="I22" i="10"/>
  <c r="F22" i="10" s="1"/>
  <c r="F22" i="3"/>
  <c r="I18" i="10"/>
  <c r="F18" i="10" s="1"/>
  <c r="F18" i="3"/>
  <c r="I14" i="10"/>
  <c r="F14" i="10" s="1"/>
  <c r="F14" i="3"/>
  <c r="H14" i="3" s="1"/>
  <c r="I10" i="10"/>
  <c r="F10" i="10" s="1"/>
  <c r="F10" i="3"/>
  <c r="I6" i="10"/>
  <c r="F6" i="10" s="1"/>
  <c r="F6" i="3"/>
  <c r="E2" i="3"/>
  <c r="J3" i="10"/>
  <c r="I11" i="5"/>
  <c r="H31" i="6"/>
  <c r="I15" i="7"/>
  <c r="H13" i="7"/>
  <c r="I18" i="7"/>
  <c r="H18" i="7"/>
  <c r="I3" i="7"/>
  <c r="H11" i="8"/>
  <c r="I35" i="10"/>
  <c r="F35" i="10" s="1"/>
  <c r="I31" i="10"/>
  <c r="F31" i="10" s="1"/>
  <c r="I27" i="10"/>
  <c r="F27" i="10" s="1"/>
  <c r="I23" i="10"/>
  <c r="F23" i="10" s="1"/>
  <c r="I19" i="10"/>
  <c r="F19" i="10" s="1"/>
  <c r="I15" i="10"/>
  <c r="F15" i="10" s="1"/>
  <c r="I11" i="10"/>
  <c r="F11" i="10" s="1"/>
  <c r="I7" i="10"/>
  <c r="F7" i="10" s="1"/>
  <c r="I3" i="10"/>
  <c r="F3" i="10" s="1"/>
  <c r="H20" i="7"/>
  <c r="I29" i="7"/>
  <c r="I10" i="7"/>
  <c r="G2" i="8"/>
  <c r="H13" i="8"/>
  <c r="I25" i="6"/>
  <c r="I17" i="6"/>
  <c r="F34" i="2"/>
  <c r="F32" i="2"/>
  <c r="F30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7" i="2"/>
  <c r="F5" i="2"/>
  <c r="F3" i="2"/>
  <c r="G26" i="2"/>
  <c r="G22" i="2"/>
  <c r="G18" i="2"/>
  <c r="G14" i="2"/>
  <c r="I14" i="2" s="1"/>
  <c r="G10" i="2"/>
  <c r="G6" i="2"/>
  <c r="J33" i="10"/>
  <c r="I32" i="10"/>
  <c r="F32" i="10" s="1"/>
  <c r="J29" i="10"/>
  <c r="I28" i="10"/>
  <c r="F28" i="10" s="1"/>
  <c r="J25" i="10"/>
  <c r="I24" i="10"/>
  <c r="F24" i="10" s="1"/>
  <c r="J21" i="10"/>
  <c r="I20" i="10"/>
  <c r="F20" i="10" s="1"/>
  <c r="J17" i="10"/>
  <c r="F16" i="3"/>
  <c r="I16" i="10"/>
  <c r="F16" i="10" s="1"/>
  <c r="F15" i="3"/>
  <c r="J13" i="10"/>
  <c r="F12" i="3"/>
  <c r="I12" i="10"/>
  <c r="F12" i="10" s="1"/>
  <c r="F11" i="3"/>
  <c r="J9" i="10"/>
  <c r="F8" i="3"/>
  <c r="I8" i="10"/>
  <c r="F8" i="10" s="1"/>
  <c r="F7" i="3"/>
  <c r="J5" i="10"/>
  <c r="F4" i="3"/>
  <c r="I4" i="10"/>
  <c r="F4" i="10" s="1"/>
  <c r="F3" i="3"/>
  <c r="G35" i="4"/>
  <c r="F34" i="4"/>
  <c r="F30" i="4"/>
  <c r="G29" i="4"/>
  <c r="G27" i="4"/>
  <c r="F26" i="4"/>
  <c r="F25" i="4"/>
  <c r="G23" i="4"/>
  <c r="F22" i="4"/>
  <c r="F21" i="4"/>
  <c r="G19" i="4"/>
  <c r="F17" i="4"/>
  <c r="G15" i="4"/>
  <c r="F14" i="4"/>
  <c r="F13" i="4"/>
  <c r="G11" i="4"/>
  <c r="H11" i="4" s="1"/>
  <c r="F10" i="4"/>
  <c r="F9" i="4"/>
  <c r="F6" i="4"/>
  <c r="I15" i="6"/>
  <c r="H18" i="6"/>
  <c r="I34" i="7"/>
  <c r="I12" i="8"/>
  <c r="I8" i="8"/>
  <c r="H31" i="7"/>
  <c r="I22" i="8"/>
  <c r="I30" i="8"/>
  <c r="F2" i="8"/>
  <c r="H3" i="8"/>
  <c r="H29" i="7"/>
  <c r="H10" i="7"/>
  <c r="I20" i="7"/>
  <c r="I28" i="7"/>
  <c r="I5" i="7"/>
  <c r="I24" i="7"/>
  <c r="I32" i="7"/>
  <c r="H11" i="6"/>
  <c r="I19" i="6"/>
  <c r="H3" i="6"/>
  <c r="I14" i="6"/>
  <c r="G2" i="6"/>
  <c r="I10" i="6"/>
  <c r="H15" i="6"/>
  <c r="H20" i="6"/>
  <c r="H7" i="6"/>
  <c r="H34" i="5"/>
  <c r="I5" i="5"/>
  <c r="H20" i="5"/>
  <c r="F33" i="4"/>
  <c r="G33" i="4"/>
  <c r="F5" i="4"/>
  <c r="G5" i="4"/>
  <c r="E2" i="2"/>
  <c r="C2" i="2"/>
  <c r="D2" i="3"/>
  <c r="G35" i="3"/>
  <c r="G31" i="3"/>
  <c r="G27" i="3"/>
  <c r="G23" i="3"/>
  <c r="G19" i="3"/>
  <c r="G17" i="3"/>
  <c r="G13" i="3"/>
  <c r="G9" i="3"/>
  <c r="G5" i="3"/>
  <c r="C2" i="3"/>
  <c r="F3" i="4"/>
  <c r="G25" i="4"/>
  <c r="D2" i="4"/>
  <c r="G17" i="4"/>
  <c r="G21" i="4"/>
  <c r="G13" i="4"/>
  <c r="C2" i="4"/>
  <c r="G9" i="4"/>
  <c r="F29" i="4"/>
  <c r="F23" i="4"/>
  <c r="G31" i="4"/>
  <c r="F15" i="4"/>
  <c r="E2" i="4"/>
  <c r="F27" i="4"/>
  <c r="G7" i="4"/>
  <c r="F4" i="4"/>
  <c r="G3" i="4"/>
  <c r="F18" i="4"/>
  <c r="F20" i="4"/>
  <c r="F24" i="4"/>
  <c r="F28" i="4"/>
  <c r="F32" i="4"/>
  <c r="G3" i="3"/>
  <c r="G7" i="3"/>
  <c r="G11" i="3"/>
  <c r="G15" i="3"/>
  <c r="F19" i="3"/>
  <c r="F27" i="3"/>
  <c r="F35" i="3"/>
  <c r="G25" i="3"/>
  <c r="G33" i="3"/>
  <c r="F20" i="3"/>
  <c r="F24" i="3"/>
  <c r="F28" i="3"/>
  <c r="F32" i="3"/>
  <c r="G21" i="3"/>
  <c r="I21" i="3" s="1"/>
  <c r="G29" i="3"/>
  <c r="H24" i="4" l="1"/>
  <c r="H11" i="2"/>
  <c r="I19" i="2"/>
  <c r="H10" i="4"/>
  <c r="H28" i="3"/>
  <c r="H16" i="2"/>
  <c r="I18" i="3"/>
  <c r="E25" i="10"/>
  <c r="H12" i="3"/>
  <c r="H31" i="2"/>
  <c r="I10" i="4"/>
  <c r="H20" i="4"/>
  <c r="I6" i="4"/>
  <c r="H19" i="4"/>
  <c r="I30" i="4"/>
  <c r="H32" i="4"/>
  <c r="H18" i="4"/>
  <c r="I5" i="3"/>
  <c r="H19" i="2"/>
  <c r="H32" i="2"/>
  <c r="H8" i="4"/>
  <c r="E29" i="10"/>
  <c r="I6" i="3"/>
  <c r="K7" i="9" s="1"/>
  <c r="L7" i="9" s="1"/>
  <c r="H24" i="3"/>
  <c r="J25" i="9" s="1"/>
  <c r="H32" i="3"/>
  <c r="H12" i="4"/>
  <c r="J13" i="9" s="1"/>
  <c r="H4" i="2"/>
  <c r="H30" i="4"/>
  <c r="J31" i="9" s="1"/>
  <c r="I22" i="3"/>
  <c r="I12" i="3"/>
  <c r="H29" i="2"/>
  <c r="I33" i="2"/>
  <c r="H34" i="3"/>
  <c r="R4" i="9"/>
  <c r="I29" i="2"/>
  <c r="I21" i="4"/>
  <c r="H13" i="3"/>
  <c r="H5" i="2"/>
  <c r="I34" i="2"/>
  <c r="E33" i="10"/>
  <c r="C5" i="10"/>
  <c r="I6" i="9" s="1"/>
  <c r="H16" i="4"/>
  <c r="H20" i="3"/>
  <c r="I26" i="3"/>
  <c r="H9" i="4"/>
  <c r="I23" i="4"/>
  <c r="I7" i="2"/>
  <c r="H10" i="3"/>
  <c r="I34" i="3"/>
  <c r="C33" i="10"/>
  <c r="I34" i="9" s="1"/>
  <c r="I30" i="2"/>
  <c r="I14" i="4"/>
  <c r="I8" i="4"/>
  <c r="H31" i="4"/>
  <c r="H17" i="4"/>
  <c r="H25" i="2"/>
  <c r="H30" i="2"/>
  <c r="I31" i="3"/>
  <c r="H23" i="4"/>
  <c r="I22" i="4"/>
  <c r="H27" i="2"/>
  <c r="I12" i="4"/>
  <c r="I26" i="4"/>
  <c r="H34" i="4"/>
  <c r="I27" i="3"/>
  <c r="H7" i="4"/>
  <c r="I16" i="4"/>
  <c r="I20" i="2"/>
  <c r="I27" i="2"/>
  <c r="H14" i="4"/>
  <c r="J15" i="9" s="1"/>
  <c r="H8" i="2"/>
  <c r="I5" i="2"/>
  <c r="H9" i="2"/>
  <c r="H21" i="2"/>
  <c r="H35" i="4"/>
  <c r="I28" i="2"/>
  <c r="H5" i="3"/>
  <c r="H26" i="4"/>
  <c r="H23" i="3"/>
  <c r="J24" i="9" s="1"/>
  <c r="I34" i="4"/>
  <c r="I4" i="3"/>
  <c r="I16" i="3"/>
  <c r="I9" i="2"/>
  <c r="K22" i="9"/>
  <c r="L22" i="9" s="1"/>
  <c r="H35" i="3"/>
  <c r="I9" i="3"/>
  <c r="I8" i="3"/>
  <c r="H3" i="2"/>
  <c r="H10" i="2"/>
  <c r="H14" i="2"/>
  <c r="I23" i="3"/>
  <c r="H16" i="3"/>
  <c r="I31" i="2"/>
  <c r="H22" i="4"/>
  <c r="I35" i="4"/>
  <c r="H15" i="2"/>
  <c r="H34" i="2"/>
  <c r="I2" i="8"/>
  <c r="H19" i="3"/>
  <c r="H28" i="4"/>
  <c r="J29" i="9" s="1"/>
  <c r="I17" i="3"/>
  <c r="H29" i="4"/>
  <c r="I6" i="2"/>
  <c r="H7" i="2"/>
  <c r="I12" i="2"/>
  <c r="H24" i="2"/>
  <c r="H28" i="2"/>
  <c r="D29" i="10"/>
  <c r="H23" i="2"/>
  <c r="H5" i="4"/>
  <c r="I11" i="4"/>
  <c r="I7" i="4"/>
  <c r="I35" i="3"/>
  <c r="H22" i="3"/>
  <c r="I33" i="3"/>
  <c r="H9" i="3"/>
  <c r="H4" i="3"/>
  <c r="I27" i="4"/>
  <c r="I18" i="2"/>
  <c r="I23" i="2"/>
  <c r="C25" i="10"/>
  <c r="I26" i="9" s="1"/>
  <c r="I32" i="2"/>
  <c r="H8" i="3"/>
  <c r="I14" i="3"/>
  <c r="K15" i="9" s="1"/>
  <c r="L15" i="9" s="1"/>
  <c r="H33" i="2"/>
  <c r="H3" i="3"/>
  <c r="I22" i="2"/>
  <c r="J11" i="9"/>
  <c r="I17" i="2"/>
  <c r="D5" i="10"/>
  <c r="H26" i="3"/>
  <c r="H31" i="3"/>
  <c r="H17" i="3"/>
  <c r="H6" i="3"/>
  <c r="I9" i="4"/>
  <c r="H15" i="4"/>
  <c r="I33" i="4"/>
  <c r="H21" i="4"/>
  <c r="I10" i="2"/>
  <c r="I26" i="2"/>
  <c r="H13" i="2"/>
  <c r="R3" i="9"/>
  <c r="H35" i="2"/>
  <c r="P4" i="9"/>
  <c r="G2" i="2"/>
  <c r="G2" i="3"/>
  <c r="P3" i="9"/>
  <c r="C28" i="10"/>
  <c r="I29" i="9" s="1"/>
  <c r="E28" i="10"/>
  <c r="D28" i="10"/>
  <c r="C31" i="10"/>
  <c r="I32" i="9" s="1"/>
  <c r="E31" i="10"/>
  <c r="D31" i="10"/>
  <c r="C30" i="10"/>
  <c r="I31" i="9" s="1"/>
  <c r="E30" i="10"/>
  <c r="D30" i="10"/>
  <c r="C9" i="10"/>
  <c r="I10" i="9" s="1"/>
  <c r="E9" i="10"/>
  <c r="D9" i="10"/>
  <c r="I24" i="2"/>
  <c r="I11" i="3"/>
  <c r="C15" i="10"/>
  <c r="I16" i="9" s="1"/>
  <c r="D15" i="10"/>
  <c r="E15" i="10"/>
  <c r="C17" i="10"/>
  <c r="I18" i="9" s="1"/>
  <c r="E17" i="10"/>
  <c r="D17" i="10"/>
  <c r="F2" i="4"/>
  <c r="H20" i="2"/>
  <c r="C4" i="10"/>
  <c r="I5" i="9" s="1"/>
  <c r="E4" i="10"/>
  <c r="D4" i="10"/>
  <c r="C8" i="10"/>
  <c r="I9" i="9" s="1"/>
  <c r="E8" i="10"/>
  <c r="D8" i="10"/>
  <c r="C12" i="10"/>
  <c r="I13" i="9" s="1"/>
  <c r="E12" i="10"/>
  <c r="D12" i="10"/>
  <c r="C16" i="10"/>
  <c r="I17" i="9" s="1"/>
  <c r="E16" i="10"/>
  <c r="D16" i="10"/>
  <c r="H17" i="2"/>
  <c r="C3" i="10"/>
  <c r="I4" i="9" s="1"/>
  <c r="D3" i="10"/>
  <c r="E3" i="10"/>
  <c r="C19" i="10"/>
  <c r="I20" i="9" s="1"/>
  <c r="D19" i="10"/>
  <c r="E19" i="10"/>
  <c r="C35" i="10"/>
  <c r="I36" i="9" s="1"/>
  <c r="D35" i="10"/>
  <c r="E35" i="10"/>
  <c r="C10" i="10"/>
  <c r="I11" i="9" s="1"/>
  <c r="D10" i="10"/>
  <c r="E10" i="10"/>
  <c r="C18" i="10"/>
  <c r="I19" i="9" s="1"/>
  <c r="D18" i="10"/>
  <c r="E18" i="10"/>
  <c r="C26" i="10"/>
  <c r="I27" i="9" s="1"/>
  <c r="D26" i="10"/>
  <c r="E26" i="10"/>
  <c r="I11" i="2"/>
  <c r="I13" i="2"/>
  <c r="I29" i="3"/>
  <c r="H18" i="3"/>
  <c r="J19" i="9" s="1"/>
  <c r="I10" i="3"/>
  <c r="K11" i="9" s="1"/>
  <c r="L11" i="9" s="1"/>
  <c r="I3" i="3"/>
  <c r="I15" i="4"/>
  <c r="I19" i="4"/>
  <c r="I29" i="4"/>
  <c r="I13" i="4"/>
  <c r="I25" i="4"/>
  <c r="H12" i="2"/>
  <c r="I2" i="6"/>
  <c r="C24" i="10"/>
  <c r="I25" i="9" s="1"/>
  <c r="E24" i="10"/>
  <c r="D24" i="10"/>
  <c r="C32" i="10"/>
  <c r="I33" i="9" s="1"/>
  <c r="E32" i="10"/>
  <c r="D32" i="10"/>
  <c r="H18" i="2"/>
  <c r="H22" i="2"/>
  <c r="H26" i="2"/>
  <c r="C7" i="10"/>
  <c r="I8" i="9" s="1"/>
  <c r="D7" i="10"/>
  <c r="E7" i="10"/>
  <c r="C23" i="10"/>
  <c r="I24" i="9" s="1"/>
  <c r="E23" i="10"/>
  <c r="D23" i="10"/>
  <c r="C13" i="10"/>
  <c r="I14" i="9" s="1"/>
  <c r="E13" i="10"/>
  <c r="D13" i="10"/>
  <c r="C21" i="10"/>
  <c r="I22" i="9" s="1"/>
  <c r="E21" i="10"/>
  <c r="D21" i="10"/>
  <c r="I30" i="3"/>
  <c r="I15" i="2"/>
  <c r="I3" i="2"/>
  <c r="I25" i="2"/>
  <c r="C20" i="10"/>
  <c r="I21" i="9" s="1"/>
  <c r="E20" i="10"/>
  <c r="D20" i="10"/>
  <c r="I25" i="3"/>
  <c r="I15" i="3"/>
  <c r="I7" i="3"/>
  <c r="H6" i="4"/>
  <c r="G2" i="4"/>
  <c r="H2" i="7"/>
  <c r="C11" i="10"/>
  <c r="I12" i="9" s="1"/>
  <c r="D11" i="10"/>
  <c r="E11" i="10"/>
  <c r="C27" i="10"/>
  <c r="I28" i="9" s="1"/>
  <c r="D27" i="10"/>
  <c r="E27" i="10"/>
  <c r="C6" i="10"/>
  <c r="I7" i="9" s="1"/>
  <c r="D6" i="10"/>
  <c r="E6" i="10"/>
  <c r="C14" i="10"/>
  <c r="I15" i="9" s="1"/>
  <c r="D14" i="10"/>
  <c r="E14" i="10"/>
  <c r="C22" i="10"/>
  <c r="I23" i="9" s="1"/>
  <c r="E22" i="10"/>
  <c r="D22" i="10"/>
  <c r="C34" i="10"/>
  <c r="I35" i="9" s="1"/>
  <c r="D34" i="10"/>
  <c r="E34" i="10"/>
  <c r="I21" i="2"/>
  <c r="I16" i="2"/>
  <c r="H6" i="2"/>
  <c r="H2" i="8"/>
  <c r="I2" i="7"/>
  <c r="H2" i="6"/>
  <c r="H2" i="5"/>
  <c r="I2" i="5"/>
  <c r="I5" i="4"/>
  <c r="F2" i="3"/>
  <c r="I28" i="3"/>
  <c r="H11" i="3"/>
  <c r="J12" i="9" s="1"/>
  <c r="I3" i="4"/>
  <c r="I13" i="3"/>
  <c r="H27" i="3"/>
  <c r="H33" i="4"/>
  <c r="I17" i="4"/>
  <c r="F2" i="2"/>
  <c r="H25" i="4"/>
  <c r="H13" i="4"/>
  <c r="H27" i="4"/>
  <c r="I31" i="4"/>
  <c r="I28" i="4"/>
  <c r="I20" i="4"/>
  <c r="H4" i="4"/>
  <c r="I4" i="4"/>
  <c r="H3" i="4"/>
  <c r="I18" i="4"/>
  <c r="K19" i="9" s="1"/>
  <c r="L19" i="9" s="1"/>
  <c r="I32" i="4"/>
  <c r="I24" i="4"/>
  <c r="I19" i="3"/>
  <c r="I20" i="3"/>
  <c r="H7" i="3"/>
  <c r="H25" i="3"/>
  <c r="H15" i="3"/>
  <c r="H21" i="3"/>
  <c r="H29" i="3"/>
  <c r="I32" i="3"/>
  <c r="I24" i="3"/>
  <c r="H33" i="3"/>
  <c r="J34" i="9" s="1"/>
  <c r="K24" i="9" l="1"/>
  <c r="L24" i="9" s="1"/>
  <c r="K27" i="9"/>
  <c r="L27" i="9" s="1"/>
  <c r="J21" i="9"/>
  <c r="K31" i="9"/>
  <c r="L31" i="9" s="1"/>
  <c r="J33" i="9"/>
  <c r="J32" i="9"/>
  <c r="K13" i="9"/>
  <c r="L13" i="9" s="1"/>
  <c r="J4" i="9"/>
  <c r="J9" i="9"/>
  <c r="K12" i="9"/>
  <c r="L12" i="9" s="1"/>
  <c r="K32" i="9"/>
  <c r="L32" i="9" s="1"/>
  <c r="K14" i="9"/>
  <c r="L14" i="9" s="1"/>
  <c r="J8" i="9"/>
  <c r="K18" i="9"/>
  <c r="L18" i="9" s="1"/>
  <c r="K6" i="9"/>
  <c r="L6" i="9" s="1"/>
  <c r="J27" i="9"/>
  <c r="J20" i="9"/>
  <c r="J17" i="9"/>
  <c r="K34" i="9"/>
  <c r="L34" i="9" s="1"/>
  <c r="J6" i="9"/>
  <c r="J35" i="9"/>
  <c r="K23" i="9"/>
  <c r="L23" i="9" s="1"/>
  <c r="K17" i="9"/>
  <c r="L17" i="9" s="1"/>
  <c r="J30" i="9"/>
  <c r="J18" i="9"/>
  <c r="J36" i="9"/>
  <c r="K9" i="9"/>
  <c r="L9" i="9" s="1"/>
  <c r="K36" i="9"/>
  <c r="L36" i="9" s="1"/>
  <c r="J22" i="9"/>
  <c r="J10" i="9"/>
  <c r="K35" i="9"/>
  <c r="L35" i="9" s="1"/>
  <c r="J14" i="9"/>
  <c r="J5" i="9"/>
  <c r="J26" i="9"/>
  <c r="K5" i="9"/>
  <c r="L5" i="9" s="1"/>
  <c r="K28" i="9"/>
  <c r="L28" i="9" s="1"/>
  <c r="J16" i="9"/>
  <c r="K8" i="9"/>
  <c r="L8" i="9" s="1"/>
  <c r="K10" i="9"/>
  <c r="L10" i="9" s="1"/>
  <c r="I2" i="2"/>
  <c r="Q5" i="9"/>
  <c r="H2" i="3"/>
  <c r="H2" i="2"/>
  <c r="Q7" i="9"/>
  <c r="I2" i="3"/>
  <c r="J23" i="9"/>
  <c r="S7" i="9"/>
  <c r="T7" i="9" s="1"/>
  <c r="Q6" i="9"/>
  <c r="K26" i="9"/>
  <c r="L26" i="9" s="1"/>
  <c r="K16" i="9"/>
  <c r="L16" i="9" s="1"/>
  <c r="K33" i="9"/>
  <c r="L33" i="9" s="1"/>
  <c r="S5" i="9"/>
  <c r="T5" i="9" s="1"/>
  <c r="S8" i="9"/>
  <c r="T8" i="9" s="1"/>
  <c r="K20" i="9"/>
  <c r="L20" i="9" s="1"/>
  <c r="J7" i="9"/>
  <c r="Q8" i="9"/>
  <c r="S6" i="9"/>
  <c r="T6" i="9" s="1"/>
  <c r="E2" i="10"/>
  <c r="K30" i="9"/>
  <c r="L30" i="9" s="1"/>
  <c r="D2" i="10"/>
  <c r="J28" i="9"/>
  <c r="K25" i="9"/>
  <c r="L25" i="9" s="1"/>
  <c r="K21" i="9"/>
  <c r="L21" i="9" s="1"/>
  <c r="K29" i="9"/>
  <c r="L29" i="9" s="1"/>
  <c r="K4" i="9"/>
  <c r="I2" i="4"/>
  <c r="H2" i="4"/>
  <c r="Q4" i="9" l="1"/>
  <c r="Q3" i="9"/>
  <c r="J3" i="9"/>
  <c r="S4" i="9"/>
  <c r="T4" i="9" s="1"/>
  <c r="S3" i="9"/>
  <c r="T3" i="9" s="1"/>
  <c r="L4" i="9"/>
  <c r="L2" i="9" s="1"/>
  <c r="K3" i="9"/>
  <c r="K2" i="9"/>
  <c r="J2" i="9"/>
</calcChain>
</file>

<file path=xl/sharedStrings.xml><?xml version="1.0" encoding="utf-8"?>
<sst xmlns="http://schemas.openxmlformats.org/spreadsheetml/2006/main" count="184" uniqueCount="147">
  <si>
    <t>ID</t>
  </si>
  <si>
    <t>Label</t>
  </si>
  <si>
    <t>Total_2016-2020_Comp</t>
  </si>
  <si>
    <t>Dem_2016-2020_Comp</t>
  </si>
  <si>
    <t>Rep_2016-2020_Comp</t>
  </si>
  <si>
    <t>Total_2020_Pres</t>
  </si>
  <si>
    <t>Dem_2020_Pres</t>
  </si>
  <si>
    <t>Rep_2020_Pres</t>
  </si>
  <si>
    <t>Total_2018_AG</t>
  </si>
  <si>
    <t>Dem_2018_AG</t>
  </si>
  <si>
    <t>Rep_2018_AG</t>
  </si>
  <si>
    <t>Total_2018_Sen</t>
  </si>
  <si>
    <t>Dem_2018_Sen</t>
  </si>
  <si>
    <t>Rep_2018_Sen</t>
  </si>
  <si>
    <t>Total_2018_Gov</t>
  </si>
  <si>
    <t>Dem_2018_Gov</t>
  </si>
  <si>
    <t>Rep_2018_Gov</t>
  </si>
  <si>
    <t>Total_2016_Sen</t>
  </si>
  <si>
    <t>Dem_2016_Sen</t>
  </si>
  <si>
    <t>Rep_2016_Sen</t>
  </si>
  <si>
    <t>Total_2016_Pres</t>
  </si>
  <si>
    <t>Dem_2016_Pres</t>
  </si>
  <si>
    <t>Rep_2016_Pres</t>
  </si>
  <si>
    <t>Total_2019_CVAP</t>
  </si>
  <si>
    <t>White_2019_CVAP</t>
  </si>
  <si>
    <t>Hispanic_2019_CVAP</t>
  </si>
  <si>
    <t>Black_2019_CVAP</t>
  </si>
  <si>
    <t>Asian_2019_CVAP</t>
  </si>
  <si>
    <t>Native_2019_CVAP</t>
  </si>
  <si>
    <t>Pacific_2019_CVAP</t>
  </si>
  <si>
    <t>BlackAlone_2019_CVAP</t>
  </si>
  <si>
    <t>AsianAlone_2019_CVAP</t>
  </si>
  <si>
    <t>NativeAlone_2019_CVAP</t>
  </si>
  <si>
    <t>OtherAlone_2019_CVAP</t>
  </si>
  <si>
    <t>TwoOrMore_2019_CVAP</t>
  </si>
  <si>
    <t>Total_2019_Total</t>
  </si>
  <si>
    <t>White_2019_Total</t>
  </si>
  <si>
    <t>Hispanic_2019_Total</t>
  </si>
  <si>
    <t>Black_2019_Total</t>
  </si>
  <si>
    <t>Asian_2019_Total</t>
  </si>
  <si>
    <t>Native_2019_Total</t>
  </si>
  <si>
    <t>Pacific_2019_Total</t>
  </si>
  <si>
    <t>BlackAlone_2019_Total</t>
  </si>
  <si>
    <t>NativeAlone_2019_Total</t>
  </si>
  <si>
    <t>Total_2018_CVAP</t>
  </si>
  <si>
    <t>White_2018_CVAP</t>
  </si>
  <si>
    <t>Hispanic_2018_CVAP</t>
  </si>
  <si>
    <t>Black_2018_CVAP</t>
  </si>
  <si>
    <t>Asian_2018_CVAP</t>
  </si>
  <si>
    <t>Native_2018_CVAP</t>
  </si>
  <si>
    <t>Pacific_2018_CVAP</t>
  </si>
  <si>
    <t>BlackAlone_2018_CVAP</t>
  </si>
  <si>
    <t>AsianAlone_2018_CVAP</t>
  </si>
  <si>
    <t>NativeAlone_2018_CVAP</t>
  </si>
  <si>
    <t>OtherAlone_2018_CVAP</t>
  </si>
  <si>
    <t>TwoOrMore_2018_CVAP</t>
  </si>
  <si>
    <t>Total_2018_Total</t>
  </si>
  <si>
    <t>White_2018_Total</t>
  </si>
  <si>
    <t>Hispanic_2018_Total</t>
  </si>
  <si>
    <t>Black_2018_Total</t>
  </si>
  <si>
    <t>Asian_2018_Total</t>
  </si>
  <si>
    <t>Native_2018_Total</t>
  </si>
  <si>
    <t>Pacific_2018_Total</t>
  </si>
  <si>
    <t>BlackAlone_2018_Total</t>
  </si>
  <si>
    <t>AsianAlone_2018_Total</t>
  </si>
  <si>
    <t>NativeAlone_2018_Total</t>
  </si>
  <si>
    <t>OtherAlone_2018_Total</t>
  </si>
  <si>
    <t>TwoOrMore_2018_Total</t>
  </si>
  <si>
    <t>Total_2010_Total</t>
  </si>
  <si>
    <t>White_2010_Total</t>
  </si>
  <si>
    <t>Hispanic_2010_Total</t>
  </si>
  <si>
    <t>Black_2010_Total</t>
  </si>
  <si>
    <t>Asian_2010_Total</t>
  </si>
  <si>
    <t>Native_2010_Total</t>
  </si>
  <si>
    <t>Pacific_2010_Total</t>
  </si>
  <si>
    <t>BlackAlone_2010_Total</t>
  </si>
  <si>
    <t>NativeAlone_2010_Total</t>
  </si>
  <si>
    <t>Total_2010_VAP</t>
  </si>
  <si>
    <t>White_2010_VAP</t>
  </si>
  <si>
    <t>Hispanic_2010_VAP</t>
  </si>
  <si>
    <t>Black_2010_VAP</t>
  </si>
  <si>
    <t>Asian_2010_VAP</t>
  </si>
  <si>
    <t>Native_2010_VAP</t>
  </si>
  <si>
    <t>Pacific_2010_VAP</t>
  </si>
  <si>
    <t>BlackAlone_2010_VAP</t>
  </si>
  <si>
    <t>NativeAlone_2010_VAP</t>
  </si>
  <si>
    <t>Total_2020_NHVAP</t>
  </si>
  <si>
    <t>White_2020_NHVAP</t>
  </si>
  <si>
    <t>Hispanic_2020_NHVAP</t>
  </si>
  <si>
    <t>BlackAlone_2020_NHVAP</t>
  </si>
  <si>
    <t>AsianAlone_2020_NHVAP</t>
  </si>
  <si>
    <t>NativeAlone_2020_NHVAP</t>
  </si>
  <si>
    <t>PacificAlone_2020_NHVAP</t>
  </si>
  <si>
    <t>OtherAlone_2020_NHVAP</t>
  </si>
  <si>
    <t>TwoOrMore_2020_NHVAP</t>
  </si>
  <si>
    <t>Total_2020_Total</t>
  </si>
  <si>
    <t>White_2020_Total</t>
  </si>
  <si>
    <t>Hispanic_2020_Total</t>
  </si>
  <si>
    <t>Black_2020_Total</t>
  </si>
  <si>
    <t>Asian_2020_Total</t>
  </si>
  <si>
    <t>Native_2020_Total</t>
  </si>
  <si>
    <t>Pacific_2020_Total</t>
  </si>
  <si>
    <t>Total_2020_VAP</t>
  </si>
  <si>
    <t>White_2020_VAP</t>
  </si>
  <si>
    <t>Hispanic_2020_VAP</t>
  </si>
  <si>
    <t>Black_2020_VAP</t>
  </si>
  <si>
    <t>Asian_2020_VAP</t>
  </si>
  <si>
    <t>Native_2020_VAP</t>
  </si>
  <si>
    <t>Pacific_2020_VAP</t>
  </si>
  <si>
    <t>Un</t>
  </si>
  <si>
    <t>Dem %</t>
  </si>
  <si>
    <t>Rep %</t>
  </si>
  <si>
    <t>D Win</t>
  </si>
  <si>
    <t>R Win</t>
  </si>
  <si>
    <t>Total</t>
  </si>
  <si>
    <t>Mixed Win Districts</t>
  </si>
  <si>
    <t>2020 National Pres</t>
  </si>
  <si>
    <t>2016 National Pres</t>
  </si>
  <si>
    <t>D Votes</t>
  </si>
  <si>
    <t>R Votes</t>
  </si>
  <si>
    <t>D %</t>
  </si>
  <si>
    <t>R %</t>
  </si>
  <si>
    <t>2016 D %</t>
  </si>
  <si>
    <t>2016 R %</t>
  </si>
  <si>
    <t>2020 D%</t>
  </si>
  <si>
    <t>2020 R %</t>
  </si>
  <si>
    <t>D+ PVI</t>
  </si>
  <si>
    <t>R+ PVI</t>
  </si>
  <si>
    <t>Election</t>
  </si>
  <si>
    <t>2020 Pres</t>
  </si>
  <si>
    <t>2018 AG</t>
  </si>
  <si>
    <t>2018 Sen</t>
  </si>
  <si>
    <t>2018 Gov</t>
  </si>
  <si>
    <t>2016 Sen</t>
  </si>
  <si>
    <t>2016 Pres</t>
  </si>
  <si>
    <t>R % of Seats</t>
  </si>
  <si>
    <t>D % of Vote</t>
  </si>
  <si>
    <t>D % of Seats</t>
  </si>
  <si>
    <t>R% of Votes</t>
  </si>
  <si>
    <t>Difference from Proportionality</t>
  </si>
  <si>
    <t>Total Wins</t>
  </si>
  <si>
    <t>Won at least once</t>
  </si>
  <si>
    <t>PVI</t>
  </si>
  <si>
    <t>Senate Districts Proportionality Analysis by Statewide Elections</t>
  </si>
  <si>
    <t>District</t>
  </si>
  <si>
    <t>2016-2020 D %</t>
  </si>
  <si>
    <t>2016-2020 R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</si>
</sst>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10" fontId="0" fillId="0" borderId="0" xfId="1" applyNumberFormat="1" applyFont="1"/>
    <xf numFmtId="1" fontId="0" fillId="0" borderId="0" xfId="0" applyNumberFormat="1"/>
    <xf numFmtId="1" fontId="0" fillId="0" borderId="0" xfId="1" applyNumberFormat="1" applyFont="1"/>
    <xf numFmtId="0" fontId="0" fillId="0" borderId="0" xfId="0" applyAlignment="1">
      <alignment horizontal="center"/>
    </xf>
    <xf numFmtId="0" fontId="0" fillId="0" borderId="0" xfId="0" applyAlignment="1"/>
    <xf numFmtId="10" fontId="0" fillId="0" borderId="0" xfId="0" applyNumberFormat="1"/>
    <xf numFmtId="2" fontId="0" fillId="0" borderId="0" xfId="0" applyNumberFormat="1"/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10" fontId="0" fillId="0" borderId="11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0" fontId="0" fillId="0" borderId="10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10" fontId="0" fillId="0" borderId="20" xfId="1" applyNumberFormat="1" applyFont="1" applyBorder="1" applyAlignment="1">
      <alignment horizontal="center"/>
    </xf>
    <xf numFmtId="10" fontId="0" fillId="0" borderId="20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9" fontId="0" fillId="0" borderId="0" xfId="0" applyNumberFormat="1"/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0" xfId="0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36"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Senate District Symmetry</a:t>
            </a:r>
            <a:r>
              <a:rPr lang="en-US" baseline="0"/>
              <a:t> (Feb. Adopted Plan)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Summary!$B$3</c:f>
              <c:strCache>
                <c:ptCount val="1"/>
                <c:pt idx="0">
                  <c:v>2016-2020 D %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Summary!#REF!</c:f>
            </c:numRef>
          </c:xVal>
          <c:yVal>
            <c:numRef>
              <c:f>Summary!$B$4:$B$36</c:f>
              <c:numCache>
                <c:formatCode>0.00%</c:formatCode>
                <c:ptCount val="33"/>
                <c:pt idx="0">
                  <c:v>0.23924569516738903</c:v>
                </c:pt>
                <c:pt idx="1">
                  <c:v>0.27709423725097965</c:v>
                </c:pt>
                <c:pt idx="2">
                  <c:v>0.29265863273523096</c:v>
                </c:pt>
                <c:pt idx="3">
                  <c:v>0.30816427972288668</c:v>
                </c:pt>
                <c:pt idx="4">
                  <c:v>0.32213944261732702</c:v>
                </c:pt>
                <c:pt idx="5">
                  <c:v>0.32852382867942287</c:v>
                </c:pt>
                <c:pt idx="6">
                  <c:v>0.35124258499490424</c:v>
                </c:pt>
                <c:pt idx="7">
                  <c:v>0.36051225703785095</c:v>
                </c:pt>
                <c:pt idx="8">
                  <c:v>0.36139467144116938</c:v>
                </c:pt>
                <c:pt idx="9">
                  <c:v>0.36611375227497628</c:v>
                </c:pt>
                <c:pt idx="10">
                  <c:v>0.36684551599191695</c:v>
                </c:pt>
                <c:pt idx="11">
                  <c:v>0.3681484158535116</c:v>
                </c:pt>
                <c:pt idx="12">
                  <c:v>0.37743116278081834</c:v>
                </c:pt>
                <c:pt idx="13">
                  <c:v>0.38574991550411991</c:v>
                </c:pt>
                <c:pt idx="14">
                  <c:v>0.4039505959258321</c:v>
                </c:pt>
                <c:pt idx="15">
                  <c:v>0.42978962593311076</c:v>
                </c:pt>
                <c:pt idx="16">
                  <c:v>0.44660270732027862</c:v>
                </c:pt>
                <c:pt idx="17">
                  <c:v>0.45104554606587793</c:v>
                </c:pt>
                <c:pt idx="18">
                  <c:v>0.49394186660449679</c:v>
                </c:pt>
                <c:pt idx="19">
                  <c:v>0.50309812762395889</c:v>
                </c:pt>
                <c:pt idx="20">
                  <c:v>0.5081295416635403</c:v>
                </c:pt>
                <c:pt idx="21">
                  <c:v>0.50895828816995881</c:v>
                </c:pt>
                <c:pt idx="22">
                  <c:v>0.5092649292117768</c:v>
                </c:pt>
                <c:pt idx="23">
                  <c:v>0.51069926825983514</c:v>
                </c:pt>
                <c:pt idx="24">
                  <c:v>0.5126150210648176</c:v>
                </c:pt>
                <c:pt idx="25">
                  <c:v>0.51666243404159262</c:v>
                </c:pt>
                <c:pt idx="26">
                  <c:v>0.54530185433513489</c:v>
                </c:pt>
                <c:pt idx="27">
                  <c:v>0.55546985827812745</c:v>
                </c:pt>
                <c:pt idx="28">
                  <c:v>0.70951086126302287</c:v>
                </c:pt>
                <c:pt idx="29">
                  <c:v>0.718006506070206</c:v>
                </c:pt>
                <c:pt idx="30">
                  <c:v>0.71934279794584044</c:v>
                </c:pt>
                <c:pt idx="31">
                  <c:v>0.72155199143106796</c:v>
                </c:pt>
                <c:pt idx="32">
                  <c:v>0.83687826124191766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94-4B4A-80FE-0C86B98E4AF5}"/>
            </c:ext>
          </c:extLst>
        </c:ser>
        <c:ser>
          <c:idx val="1"/>
          <c:order val="1"/>
          <c:tx>
            <c:strRef>
              <c:f>Summary!$D$3</c:f>
              <c:strCache>
                <c:ptCount val="1"/>
                <c:pt idx="0">
                  <c:v>50%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Summary!#REF!</c:f>
            </c:numRef>
          </c:xVal>
          <c:yVal>
            <c:numRef>
              <c:f>Summary!$D$4:$D$36</c:f>
              <c:numCache>
                <c:formatCode>0%</c:formatCode>
                <c:ptCount val="33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794-4B4A-80FE-0C86B98E4A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3658880"/>
        <c:axId val="613659208"/>
      </c:scatterChart>
      <c:valAx>
        <c:axId val="613658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Districts Ordered from Most to Least Republican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3659208"/>
        <c:crosses val="autoZero"/>
        <c:crossBetween val="midCat"/>
      </c:valAx>
      <c:valAx>
        <c:axId val="613659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2016-2020 Democratic</a:t>
                </a:r>
                <a:r>
                  <a:rPr lang="en-US" baseline="0"/>
                  <a:t> Vote %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365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314324</xdr:colOff>
      <xdr:row>8</xdr:row>
      <xdr:rowOff>85724</xdr:rowOff>
    </xdr:from>
    <xdr:to>
      <xdr:col>23</xdr:col>
      <xdr:colOff>85725</xdr:colOff>
      <xdr:row>37</xdr:row>
      <xdr:rowOff>28575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6"/>
  <sheetViews>
    <sheetView tabSelected="1" workbookViewId="0">
      <selection activeCell="F2" sqref="F2"/>
    </sheetView>
  </sheetViews>
  <sheetFormatPr defaultRowHeight="15" x14ac:dyDescent="0.25"/>
  <cols>
    <col min="1" max="1" width="7.28515625" bestFit="1" customWidth="1"/>
    <col min="2" max="2" width="13.5703125" bestFit="1" customWidth="1"/>
    <col min="3" max="3" width="13.42578125" customWidth="1"/>
    <col min="4" max="4" width="0.140625" customWidth="1"/>
    <col min="7" max="7" width="3" bestFit="1" customWidth="1"/>
    <col min="8" max="8" width="5.7109375" bestFit="1" customWidth="1"/>
    <col min="9" max="9" width="6.85546875" bestFit="1" customWidth="1"/>
    <col min="10" max="11" width="9.140625" style="2"/>
    <col min="12" max="12" width="18.42578125" bestFit="1" customWidth="1"/>
    <col min="15" max="15" width="9.28515625" bestFit="1" customWidth="1"/>
    <col min="16" max="16" width="11.28515625" bestFit="1" customWidth="1"/>
    <col min="17" max="17" width="11.7109375" bestFit="1" customWidth="1"/>
    <col min="18" max="19" width="11.5703125" bestFit="1" customWidth="1"/>
    <col min="20" max="20" width="29.7109375" bestFit="1" customWidth="1"/>
  </cols>
  <sheetData>
    <row r="1" spans="1:33" ht="15.75" thickBot="1" x14ac:dyDescent="0.3">
      <c r="G1" t="str">
        <f>'SD district-data'!A1</f>
        <v>ID</v>
      </c>
      <c r="H1" t="str">
        <f>'SD district-data'!B1</f>
        <v>Label</v>
      </c>
      <c r="I1" t="s">
        <v>142</v>
      </c>
      <c r="J1" s="2" t="s">
        <v>112</v>
      </c>
      <c r="K1" s="2" t="s">
        <v>113</v>
      </c>
      <c r="L1" t="s">
        <v>115</v>
      </c>
      <c r="O1" s="23" t="s">
        <v>143</v>
      </c>
      <c r="P1" s="24"/>
      <c r="Q1" s="24"/>
      <c r="R1" s="24"/>
      <c r="S1" s="24"/>
      <c r="T1" s="2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 ht="15.75" thickBot="1" x14ac:dyDescent="0.3">
      <c r="G2" s="26" t="s">
        <v>140</v>
      </c>
      <c r="H2" s="26"/>
      <c r="I2" s="26"/>
      <c r="J2" s="3">
        <f>'2020 Pres'!H2+'2018 AG'!H2+'2018 Sen'!H2+'2018 Gov'!H2+'2016 Sen'!H2+'2016 Pres'!H2</f>
        <v>76</v>
      </c>
      <c r="K2" s="3">
        <f>'2020 Pres'!I2+'2018 AG'!I2+'2018 Sen'!I2+'2018 Gov'!I2+'2016 Sen'!I2+'2016 Pres'!I2</f>
        <v>122</v>
      </c>
      <c r="L2">
        <f>SUM(L4:L36)</f>
        <v>12</v>
      </c>
      <c r="O2" s="8" t="s">
        <v>128</v>
      </c>
      <c r="P2" s="9" t="s">
        <v>136</v>
      </c>
      <c r="Q2" s="9" t="s">
        <v>137</v>
      </c>
      <c r="R2" s="9" t="s">
        <v>138</v>
      </c>
      <c r="S2" s="9" t="s">
        <v>135</v>
      </c>
      <c r="T2" s="10" t="s">
        <v>139</v>
      </c>
      <c r="U2" s="4"/>
      <c r="V2" s="5"/>
      <c r="W2" s="5"/>
      <c r="X2" s="4"/>
      <c r="Y2" s="5"/>
      <c r="Z2" s="5"/>
      <c r="AA2" s="4"/>
      <c r="AB2" s="5"/>
      <c r="AC2" s="5"/>
      <c r="AD2" s="4"/>
      <c r="AE2" s="5"/>
      <c r="AF2" s="5"/>
    </row>
    <row r="3" spans="1:33" x14ac:dyDescent="0.25">
      <c r="A3" t="s">
        <v>144</v>
      </c>
      <c r="B3" t="s">
        <v>145</v>
      </c>
      <c r="C3" t="s">
        <v>146</v>
      </c>
      <c r="D3" s="22">
        <v>0.5</v>
      </c>
      <c r="G3" s="26" t="s">
        <v>141</v>
      </c>
      <c r="H3" s="26"/>
      <c r="I3" s="26"/>
      <c r="J3" s="3">
        <f>COUNTIF(J4:J36,"&lt;&gt;0")</f>
        <v>17</v>
      </c>
      <c r="K3" s="3">
        <f>COUNTIF(K4:K36,"&lt;&gt;0")</f>
        <v>28</v>
      </c>
      <c r="O3" s="11" t="s">
        <v>129</v>
      </c>
      <c r="P3" s="12">
        <f>'2020 Pres'!D2/SUM('2020 Pres'!D2:E2)</f>
        <v>0.45923302352297285</v>
      </c>
      <c r="Q3" s="12">
        <f>'2020 Pres'!H2/SUM('2020 Pres'!H2:I2)</f>
        <v>0.39393939393939392</v>
      </c>
      <c r="R3" s="12">
        <f>'2020 Pres'!E2/SUM('2020 Pres'!D2:E2)</f>
        <v>0.54076697647702721</v>
      </c>
      <c r="S3" s="12">
        <f>'2020 Pres'!I2/SUM('2020 Pres'!H2:I2)</f>
        <v>0.60606060606060608</v>
      </c>
      <c r="T3" s="13" t="str">
        <f>IF(S3-R3&gt;0,CONCATENATE("R+",ROUND(100*(S3-R3),1)),CONCATENATE("D+",ROUND(100*(R3-S3),1)))</f>
        <v>R+6.5</v>
      </c>
    </row>
    <row r="4" spans="1:33" x14ac:dyDescent="0.25">
      <c r="A4">
        <f>'2016-2020 Comp'!B14</f>
        <v>12</v>
      </c>
      <c r="B4" s="6">
        <f>'2016-2020 Comp'!D14/SUM('2016-2020 Comp'!$D14:$E14)</f>
        <v>0.23924569516738903</v>
      </c>
      <c r="C4" s="6">
        <f>'2016-2020 Comp'!E14/SUM('2016-2020 Comp'!$D14:$E14)</f>
        <v>0.76075430483261097</v>
      </c>
      <c r="D4" s="22">
        <v>0.5</v>
      </c>
      <c r="E4" s="22"/>
      <c r="G4">
        <f>'SD district-data'!A3</f>
        <v>1</v>
      </c>
      <c r="H4">
        <f>'SD district-data'!B3</f>
        <v>1</v>
      </c>
      <c r="I4" t="str">
        <f>PVI!C3</f>
        <v>R+25.6</v>
      </c>
      <c r="J4" s="3">
        <f>'2020 Pres'!H3+'2018 AG'!H3+'2018 Sen'!H3+'2018 Gov'!H3+'2016 Sen'!H3+'2016 Pres'!H3</f>
        <v>0</v>
      </c>
      <c r="K4" s="3">
        <f>'2020 Pres'!I3+'2018 AG'!I3+'2018 Sen'!I3+'2018 Gov'!I3+'2016 Sen'!I3+'2016 Pres'!I3</f>
        <v>6</v>
      </c>
      <c r="L4">
        <f>IF(AND(K4&lt;&gt;0,K4&lt;&gt;6),1,0)</f>
        <v>0</v>
      </c>
      <c r="O4" s="14" t="s">
        <v>130</v>
      </c>
      <c r="P4" s="15">
        <f>'2018 AG'!D2/SUM('2018 AG'!D2:E2)</f>
        <v>0.47826112865331277</v>
      </c>
      <c r="Q4" s="15">
        <f>'2018 AG'!H2/SUM('2018 AG'!H2:I2)</f>
        <v>0.42424242424242425</v>
      </c>
      <c r="R4" s="15">
        <f>'2018 AG'!E2/SUM('2018 AG'!D2:E2)</f>
        <v>0.52173887134668717</v>
      </c>
      <c r="S4" s="15">
        <f>'2018 AG'!I2/SUM('2018 AG'!H2:I2)</f>
        <v>0.5757575757575758</v>
      </c>
      <c r="T4" s="16" t="str">
        <f t="shared" ref="T4:T8" si="0">IF(S4-R4&gt;0,CONCATENATE("R+",ROUND(100*(S4-R4),1)),CONCATENATE("D+",ROUND(100*(R4-S4),1)))</f>
        <v>R+5.4</v>
      </c>
    </row>
    <row r="5" spans="1:33" x14ac:dyDescent="0.25">
      <c r="A5">
        <f>'2016-2020 Comp'!B3</f>
        <v>1</v>
      </c>
      <c r="B5" s="6">
        <f>'2016-2020 Comp'!D3/SUM('2016-2020 Comp'!$D3:$E3)</f>
        <v>0.27709423725097965</v>
      </c>
      <c r="C5" s="6">
        <f>'2016-2020 Comp'!E3/SUM('2016-2020 Comp'!$D3:$E3)</f>
        <v>0.72290576274902041</v>
      </c>
      <c r="D5" s="22">
        <v>0.5</v>
      </c>
      <c r="E5" s="22"/>
      <c r="G5">
        <f>'SD district-data'!A4</f>
        <v>2</v>
      </c>
      <c r="H5">
        <f>'SD district-data'!B4</f>
        <v>2</v>
      </c>
      <c r="I5" t="str">
        <f>PVI!C4</f>
        <v>R+1.7</v>
      </c>
      <c r="J5" s="3">
        <f>'2020 Pres'!H4+'2018 AG'!H4+'2018 Sen'!H4+'2018 Gov'!H4+'2016 Sen'!H4+'2016 Pres'!H4</f>
        <v>4</v>
      </c>
      <c r="K5" s="3">
        <f>'2020 Pres'!I4+'2018 AG'!I4+'2018 Sen'!I4+'2018 Gov'!I4+'2016 Sen'!I4+'2016 Pres'!I4</f>
        <v>2</v>
      </c>
      <c r="L5">
        <f t="shared" ref="L5:L36" si="1">IF(AND(K5&lt;&gt;0,K5&lt;&gt;6),1,0)</f>
        <v>1</v>
      </c>
      <c r="O5" s="14" t="s">
        <v>131</v>
      </c>
      <c r="P5" s="15">
        <f>'2018 Sen'!D2/SUM('2018 Sen'!D2:E2)</f>
        <v>0.53407432450639902</v>
      </c>
      <c r="Q5" s="15">
        <f>'2018 Sen'!H2/SUM('2018 Sen'!H2:I2)</f>
        <v>0.51515151515151514</v>
      </c>
      <c r="R5" s="15">
        <f>SUM('2018 Sen'!E2/SUM('2018 Sen'!D2:E2))</f>
        <v>0.46592567549360098</v>
      </c>
      <c r="S5" s="15">
        <f>'2018 Sen'!I2/SUM('2018 Sen'!H2:I2)</f>
        <v>0.48484848484848486</v>
      </c>
      <c r="T5" s="16" t="str">
        <f t="shared" si="0"/>
        <v>R+1.9</v>
      </c>
    </row>
    <row r="6" spans="1:33" x14ac:dyDescent="0.25">
      <c r="A6">
        <f>'2016-2020 Comp'!B16</f>
        <v>14</v>
      </c>
      <c r="B6" s="6">
        <f>'2016-2020 Comp'!D16/SUM('2016-2020 Comp'!$D16:$E16)</f>
        <v>0.29265863273523096</v>
      </c>
      <c r="C6" s="6">
        <f>'2016-2020 Comp'!E16/SUM('2016-2020 Comp'!$D16:$E16)</f>
        <v>0.70734136726476904</v>
      </c>
      <c r="D6" s="22">
        <v>0.5</v>
      </c>
      <c r="E6" s="22"/>
      <c r="G6">
        <f>'SD district-data'!A5</f>
        <v>3</v>
      </c>
      <c r="H6">
        <f>'SD district-data'!B5</f>
        <v>3</v>
      </c>
      <c r="I6" t="str">
        <f>PVI!C5</f>
        <v>D+0.7</v>
      </c>
      <c r="J6" s="3">
        <f>'2020 Pres'!H5+'2018 AG'!H5+'2018 Sen'!H5+'2018 Gov'!H5+'2016 Sen'!H5+'2016 Pres'!H5</f>
        <v>5</v>
      </c>
      <c r="K6" s="3">
        <f>'2020 Pres'!I5+'2018 AG'!I5+'2018 Sen'!I5+'2018 Gov'!I5+'2016 Sen'!I5+'2016 Pres'!I5</f>
        <v>1</v>
      </c>
      <c r="L6">
        <f t="shared" si="1"/>
        <v>1</v>
      </c>
      <c r="O6" s="14" t="s">
        <v>132</v>
      </c>
      <c r="P6" s="15">
        <f>'2018 Gov'!D2/SUM('2018 Gov'!D2:E2)</f>
        <v>0.48074965552846333</v>
      </c>
      <c r="Q6" s="15">
        <f>'2018 Gov'!H2/SUM('2018 Gov'!H2:I2)</f>
        <v>0.45454545454545453</v>
      </c>
      <c r="R6" s="15">
        <f>SUM('2018 Gov'!E2/SUM('2018 Gov'!D2:E2))</f>
        <v>0.51925034447153662</v>
      </c>
      <c r="S6" s="15">
        <f>'2018 Gov'!I2/SUM('2018 Gov'!H2:I2)</f>
        <v>0.54545454545454541</v>
      </c>
      <c r="T6" s="16" t="str">
        <f t="shared" si="0"/>
        <v>R+2.6</v>
      </c>
    </row>
    <row r="7" spans="1:33" x14ac:dyDescent="0.25">
      <c r="A7">
        <f>'2016-2020 Comp'!B19</f>
        <v>17</v>
      </c>
      <c r="B7" s="6">
        <f>'2016-2020 Comp'!D19/SUM('2016-2020 Comp'!$D19:$E19)</f>
        <v>0.30816427972288668</v>
      </c>
      <c r="C7" s="6">
        <f>'2016-2020 Comp'!E19/SUM('2016-2020 Comp'!$D19:$E19)</f>
        <v>0.69183572027711326</v>
      </c>
      <c r="D7" s="22">
        <v>0.5</v>
      </c>
      <c r="E7" s="22"/>
      <c r="G7">
        <f>'SD district-data'!A6</f>
        <v>4</v>
      </c>
      <c r="H7">
        <f>'SD district-data'!B6</f>
        <v>4</v>
      </c>
      <c r="I7" t="str">
        <f>PVI!C6</f>
        <v>R+14.2</v>
      </c>
      <c r="J7" s="3">
        <f>'2020 Pres'!H6+'2018 AG'!H6+'2018 Sen'!H6+'2018 Gov'!H6+'2016 Sen'!H6+'2016 Pres'!H6</f>
        <v>0</v>
      </c>
      <c r="K7" s="3">
        <f>'2020 Pres'!I6+'2018 AG'!I6+'2018 Sen'!I6+'2018 Gov'!I6+'2016 Sen'!I6+'2016 Pres'!I6</f>
        <v>6</v>
      </c>
      <c r="L7">
        <f t="shared" si="1"/>
        <v>0</v>
      </c>
      <c r="O7" s="14" t="s">
        <v>133</v>
      </c>
      <c r="P7" s="17">
        <f>'2016 Sen'!D2/SUM('2016 Sen'!D2:E2)</f>
        <v>0.3903660950351629</v>
      </c>
      <c r="Q7" s="17">
        <f>'2016 Sen'!H2/SUM('2016 Sen'!H2:I2)</f>
        <v>0.15151515151515152</v>
      </c>
      <c r="R7" s="15">
        <f>SUM('2016 Sen'!E2/SUM('2016 Sen'!D2:E2))</f>
        <v>0.60963390496483705</v>
      </c>
      <c r="S7" s="15">
        <f>'2016 Sen'!I2/SUM('2016 Sen'!H2:I2)</f>
        <v>0.84848484848484851</v>
      </c>
      <c r="T7" s="16" t="str">
        <f t="shared" si="0"/>
        <v>R+23.9</v>
      </c>
    </row>
    <row r="8" spans="1:33" ht="15.75" thickBot="1" x14ac:dyDescent="0.3">
      <c r="A8">
        <f>'2016-2020 Comp'!B28</f>
        <v>26</v>
      </c>
      <c r="B8" s="6">
        <f>'2016-2020 Comp'!D28/SUM('2016-2020 Comp'!$D28:$E28)</f>
        <v>0.32213944261732702</v>
      </c>
      <c r="C8" s="6">
        <f>'2016-2020 Comp'!E28/SUM('2016-2020 Comp'!$D28:$E28)</f>
        <v>0.67786055738267292</v>
      </c>
      <c r="D8" s="22">
        <v>0.5</v>
      </c>
      <c r="E8" s="22"/>
      <c r="G8">
        <f>'SD district-data'!A7</f>
        <v>5</v>
      </c>
      <c r="H8">
        <f>'SD district-data'!B7</f>
        <v>5</v>
      </c>
      <c r="I8" t="str">
        <f>PVI!C7</f>
        <v>R+16</v>
      </c>
      <c r="J8" s="3">
        <f>'2020 Pres'!H7+'2018 AG'!H7+'2018 Sen'!H7+'2018 Gov'!H7+'2016 Sen'!H7+'2016 Pres'!H7</f>
        <v>0</v>
      </c>
      <c r="K8" s="3">
        <f>'2020 Pres'!I7+'2018 AG'!I7+'2018 Sen'!I7+'2018 Gov'!I7+'2016 Sen'!I7+'2016 Pres'!I7</f>
        <v>6</v>
      </c>
      <c r="L8">
        <f t="shared" si="1"/>
        <v>0</v>
      </c>
      <c r="O8" s="18" t="s">
        <v>134</v>
      </c>
      <c r="P8" s="19">
        <f>'2016 Pres'!D2/SUM('2016 Pres'!D2:E2)</f>
        <v>0.45732315422864095</v>
      </c>
      <c r="Q8" s="19">
        <f>'2016 Pres'!H2/SUM('2018 Gov'!H2:I2)</f>
        <v>0.36363636363636365</v>
      </c>
      <c r="R8" s="20">
        <f>SUM('2016 Pres'!E2/SUM('2016 Pres'!D2:E2))</f>
        <v>0.54267684577135911</v>
      </c>
      <c r="S8" s="20">
        <f>'2016 Pres'!I2/SUM('2016 Pres'!H2:I2)</f>
        <v>0.63636363636363635</v>
      </c>
      <c r="T8" s="21" t="str">
        <f t="shared" si="0"/>
        <v>R+9.4</v>
      </c>
    </row>
    <row r="9" spans="1:33" x14ac:dyDescent="0.25">
      <c r="A9">
        <f>'2016-2020 Comp'!B33</f>
        <v>31</v>
      </c>
      <c r="B9" s="6">
        <f>'2016-2020 Comp'!D33/SUM('2016-2020 Comp'!$D33:$E33)</f>
        <v>0.32852382867942287</v>
      </c>
      <c r="C9" s="6">
        <f>'2016-2020 Comp'!E33/SUM('2016-2020 Comp'!$D33:$E33)</f>
        <v>0.67147617132057713</v>
      </c>
      <c r="D9" s="22">
        <v>0.5</v>
      </c>
      <c r="E9" s="22"/>
      <c r="G9">
        <f>'SD district-data'!A8</f>
        <v>6</v>
      </c>
      <c r="H9">
        <f>'SD district-data'!B8</f>
        <v>6</v>
      </c>
      <c r="I9" t="str">
        <f>PVI!C8</f>
        <v>D+0</v>
      </c>
      <c r="J9" s="3">
        <f>'2020 Pres'!H8+'2018 AG'!H8+'2018 Sen'!H8+'2018 Gov'!H8+'2016 Sen'!H8+'2016 Pres'!H8</f>
        <v>5</v>
      </c>
      <c r="K9" s="3">
        <f>'2020 Pres'!I8+'2018 AG'!I8+'2018 Sen'!I8+'2018 Gov'!I8+'2016 Sen'!I8+'2016 Pres'!I8</f>
        <v>1</v>
      </c>
      <c r="L9">
        <f t="shared" si="1"/>
        <v>1</v>
      </c>
      <c r="R9" s="1"/>
    </row>
    <row r="10" spans="1:33" x14ac:dyDescent="0.25">
      <c r="A10">
        <f>'2016-2020 Comp'!B24</f>
        <v>22</v>
      </c>
      <c r="B10" s="6">
        <f>'2016-2020 Comp'!D24/SUM('2016-2020 Comp'!$D24:$E24)</f>
        <v>0.35124258499490424</v>
      </c>
      <c r="C10" s="6">
        <f>'2016-2020 Comp'!E24/SUM('2016-2020 Comp'!$D24:$E24)</f>
        <v>0.64875741500509576</v>
      </c>
      <c r="D10" s="22">
        <v>0.5</v>
      </c>
      <c r="E10" s="22"/>
      <c r="G10">
        <f>'SD district-data'!A9</f>
        <v>7</v>
      </c>
      <c r="H10">
        <f>'SD district-data'!B9</f>
        <v>7</v>
      </c>
      <c r="I10" t="str">
        <f>PVI!C9</f>
        <v>R+11</v>
      </c>
      <c r="J10" s="3">
        <f>'2020 Pres'!H9+'2018 AG'!H9+'2018 Sen'!H9+'2018 Gov'!H9+'2016 Sen'!H9+'2016 Pres'!H9</f>
        <v>0</v>
      </c>
      <c r="K10" s="3">
        <f>'2020 Pres'!I9+'2018 AG'!I9+'2018 Sen'!I9+'2018 Gov'!I9+'2016 Sen'!I9+'2016 Pres'!I9</f>
        <v>6</v>
      </c>
      <c r="L10">
        <f t="shared" si="1"/>
        <v>0</v>
      </c>
      <c r="R10" s="1"/>
    </row>
    <row r="11" spans="1:33" x14ac:dyDescent="0.25">
      <c r="A11">
        <f>'2016-2020 Comp'!B7</f>
        <v>5</v>
      </c>
      <c r="B11" s="6">
        <f>'2016-2020 Comp'!D7/SUM('2016-2020 Comp'!$D7:$E7)</f>
        <v>0.36051225703785095</v>
      </c>
      <c r="C11" s="6">
        <f>'2016-2020 Comp'!E7/SUM('2016-2020 Comp'!$D7:$E7)</f>
        <v>0.63948774296214905</v>
      </c>
      <c r="D11" s="22">
        <v>0.5</v>
      </c>
      <c r="E11" s="22"/>
      <c r="G11">
        <f>'SD district-data'!A10</f>
        <v>8</v>
      </c>
      <c r="H11">
        <f>'SD district-data'!B10</f>
        <v>8</v>
      </c>
      <c r="I11" t="str">
        <f>PVI!C10</f>
        <v>R+9.9</v>
      </c>
      <c r="J11" s="3">
        <f>'2020 Pres'!H10+'2018 AG'!H10+'2018 Sen'!H10+'2018 Gov'!H10+'2016 Sen'!H10+'2016 Pres'!H10</f>
        <v>0</v>
      </c>
      <c r="K11" s="3">
        <f>'2020 Pres'!I10+'2018 AG'!I10+'2018 Sen'!I10+'2018 Gov'!I10+'2016 Sen'!I10+'2016 Pres'!I10</f>
        <v>6</v>
      </c>
      <c r="L11">
        <f t="shared" si="1"/>
        <v>0</v>
      </c>
    </row>
    <row r="12" spans="1:33" x14ac:dyDescent="0.25">
      <c r="A12">
        <f>'2016-2020 Comp'!B22</f>
        <v>20</v>
      </c>
      <c r="B12" s="6">
        <f>'2016-2020 Comp'!D22/SUM('2016-2020 Comp'!$D22:$E22)</f>
        <v>0.36139467144116938</v>
      </c>
      <c r="C12" s="6">
        <f>'2016-2020 Comp'!E22/SUM('2016-2020 Comp'!$D22:$E22)</f>
        <v>0.63860532855883057</v>
      </c>
      <c r="D12" s="22">
        <v>0.5</v>
      </c>
      <c r="E12" s="22"/>
      <c r="G12">
        <f>'SD district-data'!A11</f>
        <v>9</v>
      </c>
      <c r="H12">
        <f>'SD district-data'!B11</f>
        <v>9</v>
      </c>
      <c r="I12" t="str">
        <f>PVI!C11</f>
        <v>D+22.6</v>
      </c>
      <c r="J12" s="3">
        <f>'2020 Pres'!H11+'2018 AG'!H11+'2018 Sen'!H11+'2018 Gov'!H11+'2016 Sen'!H11+'2016 Pres'!H11</f>
        <v>6</v>
      </c>
      <c r="K12" s="3">
        <f>'2020 Pres'!I11+'2018 AG'!I11+'2018 Sen'!I11+'2018 Gov'!I11+'2016 Sen'!I11+'2016 Pres'!I11</f>
        <v>0</v>
      </c>
      <c r="L12">
        <f t="shared" si="1"/>
        <v>0</v>
      </c>
    </row>
    <row r="13" spans="1:33" x14ac:dyDescent="0.25">
      <c r="A13">
        <f>'2016-2020 Comp'!B12</f>
        <v>10</v>
      </c>
      <c r="B13" s="6">
        <f>'2016-2020 Comp'!D12/SUM('2016-2020 Comp'!$D12:$E12)</f>
        <v>0.36611375227497628</v>
      </c>
      <c r="C13" s="6">
        <f>'2016-2020 Comp'!E12/SUM('2016-2020 Comp'!$D12:$E12)</f>
        <v>0.63388624772502367</v>
      </c>
      <c r="D13" s="22">
        <v>0.5</v>
      </c>
      <c r="E13" s="22"/>
      <c r="G13">
        <f>'SD district-data'!A12</f>
        <v>10</v>
      </c>
      <c r="H13">
        <f>'SD district-data'!B12</f>
        <v>10</v>
      </c>
      <c r="I13" t="str">
        <f>PVI!C12</f>
        <v>R+14.7</v>
      </c>
      <c r="J13" s="3">
        <f>'2020 Pres'!H12+'2018 AG'!H12+'2018 Sen'!H12+'2018 Gov'!H12+'2016 Sen'!H12+'2016 Pres'!H12</f>
        <v>0</v>
      </c>
      <c r="K13" s="3">
        <f>'2020 Pres'!I12+'2018 AG'!I12+'2018 Sen'!I12+'2018 Gov'!I12+'2016 Sen'!I12+'2016 Pres'!I12</f>
        <v>6</v>
      </c>
      <c r="L13">
        <f t="shared" si="1"/>
        <v>0</v>
      </c>
    </row>
    <row r="14" spans="1:33" x14ac:dyDescent="0.25">
      <c r="A14">
        <f>'2016-2020 Comp'!B6</f>
        <v>4</v>
      </c>
      <c r="B14" s="6">
        <f>'2016-2020 Comp'!D6/SUM('2016-2020 Comp'!$D6:$E6)</f>
        <v>0.36684551599191695</v>
      </c>
      <c r="C14" s="6">
        <f>'2016-2020 Comp'!E6/SUM('2016-2020 Comp'!$D6:$E6)</f>
        <v>0.63315448400808305</v>
      </c>
      <c r="D14" s="22">
        <v>0.5</v>
      </c>
      <c r="E14" s="22"/>
      <c r="G14">
        <f>'SD district-data'!A13</f>
        <v>11</v>
      </c>
      <c r="H14">
        <f>'SD district-data'!B13</f>
        <v>11</v>
      </c>
      <c r="I14" t="str">
        <f>PVI!C13</f>
        <v>D+3.2</v>
      </c>
      <c r="J14" s="3">
        <f>'2020 Pres'!H13+'2018 AG'!H13+'2018 Sen'!H13+'2018 Gov'!H13+'2016 Sen'!H13+'2016 Pres'!H13</f>
        <v>5</v>
      </c>
      <c r="K14" s="3">
        <f>'2020 Pres'!I13+'2018 AG'!I13+'2018 Sen'!I13+'2018 Gov'!I13+'2016 Sen'!I13+'2016 Pres'!I13</f>
        <v>1</v>
      </c>
      <c r="L14">
        <f t="shared" si="1"/>
        <v>1</v>
      </c>
    </row>
    <row r="15" spans="1:33" x14ac:dyDescent="0.25">
      <c r="A15">
        <f>'2016-2020 Comp'!B21</f>
        <v>19</v>
      </c>
      <c r="B15" s="6">
        <f>'2016-2020 Comp'!D21/SUM('2016-2020 Comp'!$D21:$E21)</f>
        <v>0.3681484158535116</v>
      </c>
      <c r="C15" s="6">
        <f>'2016-2020 Comp'!E21/SUM('2016-2020 Comp'!$D21:$E21)</f>
        <v>0.63185158414648834</v>
      </c>
      <c r="D15" s="22">
        <v>0.5</v>
      </c>
      <c r="E15" s="22"/>
      <c r="G15">
        <f>'SD district-data'!A14</f>
        <v>12</v>
      </c>
      <c r="H15">
        <f>'SD district-data'!B14</f>
        <v>12</v>
      </c>
      <c r="I15" t="str">
        <f>PVI!C14</f>
        <v>R+29</v>
      </c>
      <c r="J15" s="3">
        <f>'2020 Pres'!H14+'2018 AG'!H14+'2018 Sen'!H14+'2018 Gov'!H14+'2016 Sen'!H14+'2016 Pres'!H14</f>
        <v>0</v>
      </c>
      <c r="K15" s="3">
        <f>'2020 Pres'!I14+'2018 AG'!I14+'2018 Sen'!I14+'2018 Gov'!I14+'2016 Sen'!I14+'2016 Pres'!I14</f>
        <v>6</v>
      </c>
      <c r="L15">
        <f t="shared" si="1"/>
        <v>0</v>
      </c>
    </row>
    <row r="16" spans="1:33" x14ac:dyDescent="0.25">
      <c r="A16">
        <f>'2016-2020 Comp'!B32</f>
        <v>30</v>
      </c>
      <c r="B16" s="6">
        <f>'2016-2020 Comp'!D32/SUM('2016-2020 Comp'!$D32:$E32)</f>
        <v>0.37743116278081834</v>
      </c>
      <c r="C16" s="6">
        <f>'2016-2020 Comp'!E32/SUM('2016-2020 Comp'!$D32:$E32)</f>
        <v>0.62256883721918166</v>
      </c>
      <c r="D16" s="22">
        <v>0.5</v>
      </c>
      <c r="E16" s="22"/>
      <c r="G16">
        <f>'SD district-data'!A15</f>
        <v>13</v>
      </c>
      <c r="H16">
        <f>'SD district-data'!B15</f>
        <v>13</v>
      </c>
      <c r="I16" t="str">
        <f>PVI!C15</f>
        <v>R+4</v>
      </c>
      <c r="J16" s="3">
        <f>'2020 Pres'!H15+'2018 AG'!H15+'2018 Sen'!H15+'2018 Gov'!H15+'2016 Sen'!H15+'2016 Pres'!H15</f>
        <v>3</v>
      </c>
      <c r="K16" s="3">
        <f>'2020 Pres'!I15+'2018 AG'!I15+'2018 Sen'!I15+'2018 Gov'!I15+'2016 Sen'!I15+'2016 Pres'!I15</f>
        <v>3</v>
      </c>
      <c r="L16">
        <f t="shared" si="1"/>
        <v>1</v>
      </c>
    </row>
    <row r="17" spans="1:12" x14ac:dyDescent="0.25">
      <c r="A17">
        <f>'2016-2020 Comp'!B9</f>
        <v>7</v>
      </c>
      <c r="B17" s="6">
        <f>'2016-2020 Comp'!D9/SUM('2016-2020 Comp'!$D9:$E9)</f>
        <v>0.38574991550411991</v>
      </c>
      <c r="C17" s="6">
        <f>'2016-2020 Comp'!E9/SUM('2016-2020 Comp'!$D9:$E9)</f>
        <v>0.61425008449588014</v>
      </c>
      <c r="D17" s="22">
        <v>0.5</v>
      </c>
      <c r="E17" s="22"/>
      <c r="G17">
        <f>'SD district-data'!A16</f>
        <v>14</v>
      </c>
      <c r="H17">
        <f>'SD district-data'!B16</f>
        <v>14</v>
      </c>
      <c r="I17" t="str">
        <f>PVI!C16</f>
        <v>R+23.5</v>
      </c>
      <c r="J17" s="3">
        <f>'2020 Pres'!H16+'2018 AG'!H16+'2018 Sen'!H16+'2018 Gov'!H16+'2016 Sen'!H16+'2016 Pres'!H16</f>
        <v>0</v>
      </c>
      <c r="K17" s="3">
        <f>'2020 Pres'!I16+'2018 AG'!I16+'2018 Sen'!I16+'2018 Gov'!I16+'2016 Sen'!I16+'2016 Pres'!I16</f>
        <v>6</v>
      </c>
      <c r="L17">
        <f t="shared" si="1"/>
        <v>0</v>
      </c>
    </row>
    <row r="18" spans="1:12" x14ac:dyDescent="0.25">
      <c r="A18">
        <f>'2016-2020 Comp'!B10</f>
        <v>8</v>
      </c>
      <c r="B18" s="6">
        <f>'2016-2020 Comp'!D10/SUM('2016-2020 Comp'!$D10:$E10)</f>
        <v>0.4039505959258321</v>
      </c>
      <c r="C18" s="6">
        <f>'2016-2020 Comp'!E10/SUM('2016-2020 Comp'!$D10:$E10)</f>
        <v>0.59604940407416784</v>
      </c>
      <c r="D18" s="22">
        <v>0.5</v>
      </c>
      <c r="E18" s="22"/>
      <c r="G18">
        <f>'SD district-data'!A17</f>
        <v>15</v>
      </c>
      <c r="H18">
        <f>'SD district-data'!B17</f>
        <v>15</v>
      </c>
      <c r="I18" t="str">
        <f>PVI!C17</f>
        <v>D+21</v>
      </c>
      <c r="J18" s="3">
        <f>'2020 Pres'!H17+'2018 AG'!H17+'2018 Sen'!H17+'2018 Gov'!H17+'2016 Sen'!H17+'2016 Pres'!H17</f>
        <v>6</v>
      </c>
      <c r="K18" s="3">
        <f>'2020 Pres'!I17+'2018 AG'!I17+'2018 Sen'!I17+'2018 Gov'!I17+'2016 Sen'!I17+'2016 Pres'!I17</f>
        <v>0</v>
      </c>
      <c r="L18">
        <f t="shared" si="1"/>
        <v>0</v>
      </c>
    </row>
    <row r="19" spans="1:12" x14ac:dyDescent="0.25">
      <c r="A19">
        <f>'2016-2020 Comp'!B31</f>
        <v>29</v>
      </c>
      <c r="B19" s="6">
        <f>'2016-2020 Comp'!D31/SUM('2016-2020 Comp'!$D31:$E31)</f>
        <v>0.42978962593311076</v>
      </c>
      <c r="C19" s="6">
        <f>'2016-2020 Comp'!E31/SUM('2016-2020 Comp'!$D31:$E31)</f>
        <v>0.57021037406688924</v>
      </c>
      <c r="D19" s="22">
        <v>0.5</v>
      </c>
      <c r="E19" s="22"/>
      <c r="G19">
        <f>'SD district-data'!A18</f>
        <v>16</v>
      </c>
      <c r="H19">
        <f>'SD district-data'!B18</f>
        <v>16</v>
      </c>
      <c r="I19" t="str">
        <f>PVI!C18</f>
        <v>D+0.8</v>
      </c>
      <c r="J19" s="3">
        <f>'2020 Pres'!H18+'2018 AG'!H18+'2018 Sen'!H18+'2018 Gov'!H18+'2016 Sen'!H18+'2016 Pres'!H18</f>
        <v>4</v>
      </c>
      <c r="K19" s="3">
        <f>'2020 Pres'!I18+'2018 AG'!I18+'2018 Sen'!I18+'2018 Gov'!I18+'2016 Sen'!I18+'2016 Pres'!I18</f>
        <v>2</v>
      </c>
      <c r="L19">
        <f t="shared" si="1"/>
        <v>1</v>
      </c>
    </row>
    <row r="20" spans="1:12" x14ac:dyDescent="0.25">
      <c r="A20">
        <f>'2016-2020 Comp'!B34</f>
        <v>32</v>
      </c>
      <c r="B20" s="6">
        <f>'2016-2020 Comp'!D34/SUM('2016-2020 Comp'!$D34:$E34)</f>
        <v>0.44660270732027862</v>
      </c>
      <c r="C20" s="6">
        <f>'2016-2020 Comp'!E34/SUM('2016-2020 Comp'!$D34:$E34)</f>
        <v>0.55339729267972138</v>
      </c>
      <c r="D20" s="22">
        <v>0.5</v>
      </c>
      <c r="E20" s="22"/>
      <c r="G20">
        <f>'SD district-data'!A19</f>
        <v>17</v>
      </c>
      <c r="H20">
        <f>'SD district-data'!B19</f>
        <v>17</v>
      </c>
      <c r="I20" t="str">
        <f>PVI!C19</f>
        <v>R+24.7</v>
      </c>
      <c r="J20" s="3">
        <f>'2020 Pres'!H19+'2018 AG'!H19+'2018 Sen'!H19+'2018 Gov'!H19+'2016 Sen'!H19+'2016 Pres'!H19</f>
        <v>0</v>
      </c>
      <c r="K20" s="3">
        <f>'2020 Pres'!I19+'2018 AG'!I19+'2018 Sen'!I19+'2018 Gov'!I19+'2016 Sen'!I19+'2016 Pres'!I19</f>
        <v>6</v>
      </c>
      <c r="L20">
        <f t="shared" si="1"/>
        <v>0</v>
      </c>
    </row>
    <row r="21" spans="1:12" x14ac:dyDescent="0.25">
      <c r="A21">
        <f>'2016-2020 Comp'!B35</f>
        <v>33</v>
      </c>
      <c r="B21" s="6">
        <f>'2016-2020 Comp'!D35/SUM('2016-2020 Comp'!$D35:$E35)</f>
        <v>0.45104554606587793</v>
      </c>
      <c r="C21" s="6">
        <f>'2016-2020 Comp'!E35/SUM('2016-2020 Comp'!$D35:$E35)</f>
        <v>0.54895445393412201</v>
      </c>
      <c r="D21" s="22">
        <v>0.5</v>
      </c>
      <c r="E21" s="22"/>
      <c r="G21">
        <f>'SD district-data'!A20</f>
        <v>18</v>
      </c>
      <c r="H21">
        <f>'SD district-data'!B20</f>
        <v>18</v>
      </c>
      <c r="I21" t="str">
        <f>PVI!C20</f>
        <v>R+1.2</v>
      </c>
      <c r="J21" s="3">
        <f>'2020 Pres'!H20+'2018 AG'!H20+'2018 Sen'!H20+'2018 Gov'!H20+'2016 Sen'!H20+'2016 Pres'!H20</f>
        <v>4</v>
      </c>
      <c r="K21" s="3">
        <f>'2020 Pres'!I20+'2018 AG'!I20+'2018 Sen'!I20+'2018 Gov'!I20+'2016 Sen'!I20+'2016 Pres'!I20</f>
        <v>2</v>
      </c>
      <c r="L21">
        <f t="shared" si="1"/>
        <v>1</v>
      </c>
    </row>
    <row r="22" spans="1:12" x14ac:dyDescent="0.25">
      <c r="A22">
        <f>'2016-2020 Comp'!B15</f>
        <v>13</v>
      </c>
      <c r="B22" s="6">
        <f>'2016-2020 Comp'!D15/SUM('2016-2020 Comp'!$D15:$E15)</f>
        <v>0.49394186660449679</v>
      </c>
      <c r="C22" s="6">
        <f>'2016-2020 Comp'!E15/SUM('2016-2020 Comp'!$D15:$E15)</f>
        <v>0.50605813339550321</v>
      </c>
      <c r="D22" s="22">
        <v>0.5</v>
      </c>
      <c r="E22" s="22"/>
      <c r="G22">
        <f>'SD district-data'!A21</f>
        <v>19</v>
      </c>
      <c r="H22">
        <f>'SD district-data'!B21</f>
        <v>19</v>
      </c>
      <c r="I22" t="str">
        <f>PVI!C21</f>
        <v>R+13.9</v>
      </c>
      <c r="J22" s="3">
        <f>'2020 Pres'!H21+'2018 AG'!H21+'2018 Sen'!H21+'2018 Gov'!H21+'2016 Sen'!H21+'2016 Pres'!H21</f>
        <v>0</v>
      </c>
      <c r="K22" s="3">
        <f>'2020 Pres'!I21+'2018 AG'!I21+'2018 Sen'!I21+'2018 Gov'!I21+'2016 Sen'!I21+'2016 Pres'!I21</f>
        <v>6</v>
      </c>
      <c r="L22">
        <f t="shared" si="1"/>
        <v>0</v>
      </c>
    </row>
    <row r="23" spans="1:12" x14ac:dyDescent="0.25">
      <c r="A23">
        <f>'2016-2020 Comp'!B8</f>
        <v>6</v>
      </c>
      <c r="B23" s="6">
        <f>'2016-2020 Comp'!D8/SUM('2016-2020 Comp'!$D8:$E8)</f>
        <v>0.50309812762395889</v>
      </c>
      <c r="C23" s="6">
        <f>'2016-2020 Comp'!E8/SUM('2016-2020 Comp'!$D8:$E8)</f>
        <v>0.49690187237604116</v>
      </c>
      <c r="D23" s="22">
        <v>0.5</v>
      </c>
      <c r="E23" s="22"/>
      <c r="G23">
        <f>'SD district-data'!A22</f>
        <v>20</v>
      </c>
      <c r="H23">
        <f>'SD district-data'!B22</f>
        <v>20</v>
      </c>
      <c r="I23" t="str">
        <f>PVI!C22</f>
        <v>R+16.3</v>
      </c>
      <c r="J23" s="3">
        <f>'2020 Pres'!H22+'2018 AG'!H22+'2018 Sen'!H22+'2018 Gov'!H22+'2016 Sen'!H22+'2016 Pres'!H22</f>
        <v>0</v>
      </c>
      <c r="K23" s="3">
        <f>'2020 Pres'!I22+'2018 AG'!I22+'2018 Sen'!I22+'2018 Gov'!I22+'2016 Sen'!I22+'2016 Pres'!I22</f>
        <v>6</v>
      </c>
      <c r="L23">
        <f t="shared" si="1"/>
        <v>0</v>
      </c>
    </row>
    <row r="24" spans="1:12" x14ac:dyDescent="0.25">
      <c r="A24">
        <f>'2016-2020 Comp'!B20</f>
        <v>18</v>
      </c>
      <c r="B24" s="6">
        <f>'2016-2020 Comp'!D20/SUM('2016-2020 Comp'!$D20:$E20)</f>
        <v>0.5081295416635403</v>
      </c>
      <c r="C24" s="6">
        <f>'2016-2020 Comp'!E20/SUM('2016-2020 Comp'!$D20:$E20)</f>
        <v>0.4918704583364597</v>
      </c>
      <c r="D24" s="22">
        <v>0.5</v>
      </c>
      <c r="E24" s="22"/>
      <c r="G24">
        <f>'SD district-data'!A23</f>
        <v>21</v>
      </c>
      <c r="H24">
        <f>'SD district-data'!B23</f>
        <v>21</v>
      </c>
      <c r="I24" t="str">
        <f>PVI!C23</f>
        <v>D+32.9</v>
      </c>
      <c r="J24" s="3">
        <f>'2020 Pres'!H23+'2018 AG'!H23+'2018 Sen'!H23+'2018 Gov'!H23+'2016 Sen'!H23+'2016 Pres'!H23</f>
        <v>6</v>
      </c>
      <c r="K24" s="3">
        <f>'2020 Pres'!I23+'2018 AG'!I23+'2018 Sen'!I23+'2018 Gov'!I23+'2016 Sen'!I23+'2016 Pres'!I23</f>
        <v>0</v>
      </c>
      <c r="L24">
        <f t="shared" si="1"/>
        <v>0</v>
      </c>
    </row>
    <row r="25" spans="1:12" x14ac:dyDescent="0.25">
      <c r="A25">
        <f>'2016-2020 Comp'!B18</f>
        <v>16</v>
      </c>
      <c r="B25" s="6">
        <f>'2016-2020 Comp'!D18/SUM('2016-2020 Comp'!$D18:$E18)</f>
        <v>0.50895828816995881</v>
      </c>
      <c r="C25" s="6">
        <f>'2016-2020 Comp'!E18/SUM('2016-2020 Comp'!$D18:$E18)</f>
        <v>0.49104171183004119</v>
      </c>
      <c r="D25" s="22">
        <v>0.5</v>
      </c>
      <c r="E25" s="22"/>
      <c r="G25">
        <f>'SD district-data'!A24</f>
        <v>22</v>
      </c>
      <c r="H25">
        <f>'SD district-data'!B24</f>
        <v>22</v>
      </c>
      <c r="I25" t="str">
        <f>PVI!C24</f>
        <v>R+18.2</v>
      </c>
      <c r="J25" s="3">
        <f>'2020 Pres'!H24+'2018 AG'!H24+'2018 Sen'!H24+'2018 Gov'!H24+'2016 Sen'!H24+'2016 Pres'!H24</f>
        <v>0</v>
      </c>
      <c r="K25" s="3">
        <f>'2020 Pres'!I24+'2018 AG'!I24+'2018 Sen'!I24+'2018 Gov'!I24+'2016 Sen'!I24+'2016 Pres'!I24</f>
        <v>6</v>
      </c>
      <c r="L25">
        <f t="shared" si="1"/>
        <v>0</v>
      </c>
    </row>
    <row r="26" spans="1:12" x14ac:dyDescent="0.25">
      <c r="A26">
        <f>'2016-2020 Comp'!B29</f>
        <v>27</v>
      </c>
      <c r="B26" s="6">
        <f>'2016-2020 Comp'!D29/SUM('2016-2020 Comp'!$D29:$E29)</f>
        <v>0.5092649292117768</v>
      </c>
      <c r="C26" s="6">
        <f>'2016-2020 Comp'!E29/SUM('2016-2020 Comp'!$D29:$E29)</f>
        <v>0.4907350707882232</v>
      </c>
      <c r="D26" s="22">
        <v>0.5</v>
      </c>
      <c r="E26" s="22"/>
      <c r="G26">
        <f>'SD district-data'!A25</f>
        <v>23</v>
      </c>
      <c r="H26">
        <f>'SD district-data'!B25</f>
        <v>23</v>
      </c>
      <c r="I26" t="str">
        <f>PVI!C25</f>
        <v>D+18.7</v>
      </c>
      <c r="J26" s="3">
        <f>'2020 Pres'!H25+'2018 AG'!H25+'2018 Sen'!H25+'2018 Gov'!H25+'2016 Sen'!H25+'2016 Pres'!H25</f>
        <v>6</v>
      </c>
      <c r="K26" s="3">
        <f>'2020 Pres'!I25+'2018 AG'!I25+'2018 Sen'!I25+'2018 Gov'!I25+'2016 Sen'!I25+'2016 Pres'!I25</f>
        <v>0</v>
      </c>
      <c r="L26">
        <f t="shared" si="1"/>
        <v>0</v>
      </c>
    </row>
    <row r="27" spans="1:12" x14ac:dyDescent="0.25">
      <c r="A27">
        <f>'2016-2020 Comp'!B4</f>
        <v>2</v>
      </c>
      <c r="B27" s="6">
        <f>'2016-2020 Comp'!D4/SUM('2016-2020 Comp'!$D4:$E4)</f>
        <v>0.51069926825983514</v>
      </c>
      <c r="C27" s="6">
        <f>'2016-2020 Comp'!E4/SUM('2016-2020 Comp'!$D4:$E4)</f>
        <v>0.48930073174016492</v>
      </c>
      <c r="D27" s="22">
        <v>0.5</v>
      </c>
      <c r="E27" s="22"/>
      <c r="G27">
        <f>'SD district-data'!A26</f>
        <v>24</v>
      </c>
      <c r="H27">
        <f>'SD district-data'!B26</f>
        <v>24</v>
      </c>
      <c r="I27" t="str">
        <f>PVI!C26</f>
        <v>R+0.2</v>
      </c>
      <c r="J27" s="3">
        <f>'2020 Pres'!H26+'2018 AG'!H26+'2018 Sen'!H26+'2018 Gov'!H26+'2016 Sen'!H26+'2016 Pres'!H26</f>
        <v>5</v>
      </c>
      <c r="K27" s="3">
        <f>'2020 Pres'!I26+'2018 AG'!I26+'2018 Sen'!I26+'2018 Gov'!I26+'2016 Sen'!I26+'2016 Pres'!I26</f>
        <v>1</v>
      </c>
      <c r="L27">
        <f t="shared" si="1"/>
        <v>1</v>
      </c>
    </row>
    <row r="28" spans="1:12" x14ac:dyDescent="0.25">
      <c r="A28">
        <f>'2016-2020 Comp'!B26</f>
        <v>24</v>
      </c>
      <c r="B28" s="6">
        <f>'2016-2020 Comp'!D26/SUM('2016-2020 Comp'!$D26:$E26)</f>
        <v>0.5126150210648176</v>
      </c>
      <c r="C28" s="6">
        <f>'2016-2020 Comp'!E26/SUM('2016-2020 Comp'!$D26:$E26)</f>
        <v>0.4873849789351824</v>
      </c>
      <c r="D28" s="22">
        <v>0.5</v>
      </c>
      <c r="E28" s="22"/>
      <c r="G28">
        <f>'SD district-data'!A27</f>
        <v>25</v>
      </c>
      <c r="H28">
        <f>'SD district-data'!B27</f>
        <v>25</v>
      </c>
      <c r="I28" t="str">
        <f>PVI!C27</f>
        <v>D+22.3</v>
      </c>
      <c r="J28" s="3">
        <f>'2020 Pres'!H27+'2018 AG'!H27+'2018 Sen'!H27+'2018 Gov'!H27+'2016 Sen'!H27+'2016 Pres'!H27</f>
        <v>6</v>
      </c>
      <c r="K28" s="3">
        <f>'2020 Pres'!I27+'2018 AG'!I27+'2018 Sen'!I27+'2018 Gov'!I27+'2016 Sen'!I27+'2016 Pres'!I27</f>
        <v>0</v>
      </c>
      <c r="L28">
        <f t="shared" si="1"/>
        <v>0</v>
      </c>
    </row>
    <row r="29" spans="1:12" x14ac:dyDescent="0.25">
      <c r="A29">
        <f>'2016-2020 Comp'!B5</f>
        <v>3</v>
      </c>
      <c r="B29" s="6">
        <f>'2016-2020 Comp'!D5/SUM('2016-2020 Comp'!$D5:$E5)</f>
        <v>0.51666243404159262</v>
      </c>
      <c r="C29" s="6">
        <f>'2016-2020 Comp'!E5/SUM('2016-2020 Comp'!$D5:$E5)</f>
        <v>0.48333756595840738</v>
      </c>
      <c r="D29" s="22">
        <v>0.5</v>
      </c>
      <c r="E29" s="22"/>
      <c r="G29">
        <f>'SD district-data'!A28</f>
        <v>26</v>
      </c>
      <c r="H29">
        <f>'SD district-data'!B28</f>
        <v>26</v>
      </c>
      <c r="I29" t="str">
        <f>PVI!C28</f>
        <v>R+21.2</v>
      </c>
      <c r="J29" s="3">
        <f>'2020 Pres'!H28+'2018 AG'!H28+'2018 Sen'!H28+'2018 Gov'!H28+'2016 Sen'!H28+'2016 Pres'!H28</f>
        <v>0</v>
      </c>
      <c r="K29" s="3">
        <f>'2020 Pres'!I28+'2018 AG'!I28+'2018 Sen'!I28+'2018 Gov'!I28+'2016 Sen'!I28+'2016 Pres'!I28</f>
        <v>6</v>
      </c>
      <c r="L29">
        <f t="shared" si="1"/>
        <v>0</v>
      </c>
    </row>
    <row r="30" spans="1:12" x14ac:dyDescent="0.25">
      <c r="A30">
        <f>'2016-2020 Comp'!B30</f>
        <v>28</v>
      </c>
      <c r="B30" s="6">
        <f>'2016-2020 Comp'!D30/SUM('2016-2020 Comp'!$D30:$E30)</f>
        <v>0.54530185433513489</v>
      </c>
      <c r="C30" s="6">
        <f>'2016-2020 Comp'!E30/SUM('2016-2020 Comp'!$D30:$E30)</f>
        <v>0.45469814566486516</v>
      </c>
      <c r="D30" s="22">
        <v>0.5</v>
      </c>
      <c r="E30" s="22"/>
      <c r="G30">
        <f>'SD district-data'!A29</f>
        <v>27</v>
      </c>
      <c r="H30">
        <f>'SD district-data'!B29</f>
        <v>27</v>
      </c>
      <c r="I30" t="str">
        <f>PVI!C29</f>
        <v>R+1</v>
      </c>
      <c r="J30" s="3">
        <f>'2020 Pres'!H29+'2018 AG'!H29+'2018 Sen'!H29+'2018 Gov'!H29+'2016 Sen'!H29+'2016 Pres'!H29</f>
        <v>4</v>
      </c>
      <c r="K30" s="3">
        <f>'2020 Pres'!I29+'2018 AG'!I29+'2018 Sen'!I29+'2018 Gov'!I29+'2016 Sen'!I29+'2016 Pres'!I29</f>
        <v>2</v>
      </c>
      <c r="L30">
        <f t="shared" si="1"/>
        <v>1</v>
      </c>
    </row>
    <row r="31" spans="1:12" x14ac:dyDescent="0.25">
      <c r="A31">
        <f>'2016-2020 Comp'!B13</f>
        <v>11</v>
      </c>
      <c r="B31" s="6">
        <f>'2016-2020 Comp'!D13/SUM('2016-2020 Comp'!$D13:$E13)</f>
        <v>0.55546985827812745</v>
      </c>
      <c r="C31" s="6">
        <f>'2016-2020 Comp'!E13/SUM('2016-2020 Comp'!$D13:$E13)</f>
        <v>0.44453014172187255</v>
      </c>
      <c r="D31" s="22">
        <v>0.5</v>
      </c>
      <c r="E31" s="22"/>
      <c r="G31">
        <f>'SD district-data'!A30</f>
        <v>28</v>
      </c>
      <c r="H31">
        <f>'SD district-data'!B30</f>
        <v>28</v>
      </c>
      <c r="I31" t="str">
        <f>PVI!C30</f>
        <v>D+1.4</v>
      </c>
      <c r="J31" s="3">
        <f>'2020 Pres'!H30+'2018 AG'!H30+'2018 Sen'!H30+'2018 Gov'!H30+'2016 Sen'!H30+'2016 Pres'!H30</f>
        <v>5</v>
      </c>
      <c r="K31" s="3">
        <f>'2020 Pres'!I30+'2018 AG'!I30+'2018 Sen'!I30+'2018 Gov'!I30+'2016 Sen'!I30+'2016 Pres'!I30</f>
        <v>1</v>
      </c>
      <c r="L31">
        <f t="shared" si="1"/>
        <v>1</v>
      </c>
    </row>
    <row r="32" spans="1:12" x14ac:dyDescent="0.25">
      <c r="A32">
        <f>'2016-2020 Comp'!B25</f>
        <v>23</v>
      </c>
      <c r="B32" s="6">
        <f>'2016-2020 Comp'!D25/SUM('2016-2020 Comp'!$D25:$E25)</f>
        <v>0.70951086126302287</v>
      </c>
      <c r="C32" s="6">
        <f>'2016-2020 Comp'!E25/SUM('2016-2020 Comp'!$D25:$E25)</f>
        <v>0.29048913873697718</v>
      </c>
      <c r="D32" s="22">
        <v>0.5</v>
      </c>
      <c r="E32" s="22"/>
      <c r="G32">
        <f>'SD district-data'!A31</f>
        <v>29</v>
      </c>
      <c r="H32">
        <f>'SD district-data'!B31</f>
        <v>29</v>
      </c>
      <c r="I32" t="str">
        <f>PVI!C31</f>
        <v>R+10.1</v>
      </c>
      <c r="J32" s="3">
        <f>'2020 Pres'!H31+'2018 AG'!H31+'2018 Sen'!H31+'2018 Gov'!H31+'2016 Sen'!H31+'2016 Pres'!H31</f>
        <v>0</v>
      </c>
      <c r="K32" s="3">
        <f>'2020 Pres'!I31+'2018 AG'!I31+'2018 Sen'!I31+'2018 Gov'!I31+'2016 Sen'!I31+'2016 Pres'!I31</f>
        <v>6</v>
      </c>
      <c r="L32">
        <f t="shared" si="1"/>
        <v>0</v>
      </c>
    </row>
    <row r="33" spans="1:12" x14ac:dyDescent="0.25">
      <c r="A33">
        <f>'2016-2020 Comp'!B27</f>
        <v>25</v>
      </c>
      <c r="B33" s="6">
        <f>'2016-2020 Comp'!D27/SUM('2016-2020 Comp'!$D27:$E27)</f>
        <v>0.718006506070206</v>
      </c>
      <c r="C33" s="6">
        <f>'2016-2020 Comp'!E27/SUM('2016-2020 Comp'!$D27:$E27)</f>
        <v>0.28199349392979395</v>
      </c>
      <c r="D33" s="22">
        <v>0.5</v>
      </c>
      <c r="E33" s="22"/>
      <c r="G33">
        <f>'SD district-data'!A32</f>
        <v>30</v>
      </c>
      <c r="H33">
        <f>'SD district-data'!B32</f>
        <v>30</v>
      </c>
      <c r="I33" t="str">
        <f>PVI!C32</f>
        <v>R+19</v>
      </c>
      <c r="J33" s="3">
        <f>'2020 Pres'!H32+'2018 AG'!H32+'2018 Sen'!H32+'2018 Gov'!H32+'2016 Sen'!H32+'2016 Pres'!H32</f>
        <v>0</v>
      </c>
      <c r="K33" s="3">
        <f>'2020 Pres'!I32+'2018 AG'!I32+'2018 Sen'!I32+'2018 Gov'!I32+'2016 Sen'!I32+'2016 Pres'!I32</f>
        <v>6</v>
      </c>
      <c r="L33">
        <f t="shared" si="1"/>
        <v>0</v>
      </c>
    </row>
    <row r="34" spans="1:12" x14ac:dyDescent="0.25">
      <c r="A34">
        <f>'2016-2020 Comp'!B17</f>
        <v>15</v>
      </c>
      <c r="B34" s="6">
        <f>'2016-2020 Comp'!D17/SUM('2016-2020 Comp'!$D17:$E17)</f>
        <v>0.71934279794584044</v>
      </c>
      <c r="C34" s="6">
        <f>'2016-2020 Comp'!E17/SUM('2016-2020 Comp'!$D17:$E17)</f>
        <v>0.2806572020541595</v>
      </c>
      <c r="D34" s="22">
        <v>0.5</v>
      </c>
      <c r="E34" s="22"/>
      <c r="G34">
        <f>'SD district-data'!A33</f>
        <v>31</v>
      </c>
      <c r="H34">
        <f>'SD district-data'!B33</f>
        <v>31</v>
      </c>
      <c r="I34" t="str">
        <f>PVI!C33</f>
        <v>R+21.2</v>
      </c>
      <c r="J34" s="3">
        <f>'2020 Pres'!H33+'2018 AG'!H33+'2018 Sen'!H33+'2018 Gov'!H33+'2016 Sen'!H33+'2016 Pres'!H33</f>
        <v>0</v>
      </c>
      <c r="K34" s="3">
        <f>'2020 Pres'!I33+'2018 AG'!I33+'2018 Sen'!I33+'2018 Gov'!I33+'2016 Sen'!I33+'2016 Pres'!I33</f>
        <v>6</v>
      </c>
      <c r="L34">
        <f t="shared" si="1"/>
        <v>0</v>
      </c>
    </row>
    <row r="35" spans="1:12" x14ac:dyDescent="0.25">
      <c r="A35">
        <f>'2016-2020 Comp'!B11</f>
        <v>9</v>
      </c>
      <c r="B35" s="6">
        <f>'2016-2020 Comp'!D11/SUM('2016-2020 Comp'!$D11:$E11)</f>
        <v>0.72155199143106796</v>
      </c>
      <c r="C35" s="6">
        <f>'2016-2020 Comp'!E11/SUM('2016-2020 Comp'!$D11:$E11)</f>
        <v>0.27844800856893198</v>
      </c>
      <c r="D35" s="22">
        <v>0.5</v>
      </c>
      <c r="E35" s="22"/>
      <c r="G35">
        <f>'SD district-data'!A34</f>
        <v>32</v>
      </c>
      <c r="H35">
        <f>'SD district-data'!B34</f>
        <v>32</v>
      </c>
      <c r="I35" t="str">
        <f>PVI!C34</f>
        <v>R+9.6</v>
      </c>
      <c r="J35" s="3">
        <f>'2020 Pres'!H34+'2018 AG'!H34+'2018 Sen'!H34+'2018 Gov'!H34+'2016 Sen'!H34+'2016 Pres'!H34</f>
        <v>1</v>
      </c>
      <c r="K35" s="3">
        <f>'2020 Pres'!I34+'2018 AG'!I34+'2018 Sen'!I34+'2018 Gov'!I34+'2016 Sen'!I34+'2016 Pres'!I34</f>
        <v>5</v>
      </c>
      <c r="L35">
        <f t="shared" si="1"/>
        <v>1</v>
      </c>
    </row>
    <row r="36" spans="1:12" x14ac:dyDescent="0.25">
      <c r="A36">
        <f>'2016-2020 Comp'!B23</f>
        <v>21</v>
      </c>
      <c r="B36" s="6">
        <f>'2016-2020 Comp'!D23/SUM('2016-2020 Comp'!$D23:$E23)</f>
        <v>0.83687826124191766</v>
      </c>
      <c r="C36" s="6">
        <f>'2016-2020 Comp'!E23/SUM('2016-2020 Comp'!$D23:$E23)</f>
        <v>0.16312173875808236</v>
      </c>
      <c r="D36" s="22">
        <v>0.5</v>
      </c>
      <c r="E36" s="22"/>
      <c r="G36">
        <f>'SD district-data'!A35</f>
        <v>33</v>
      </c>
      <c r="H36">
        <f>'SD district-data'!B35</f>
        <v>33</v>
      </c>
      <c r="I36" t="str">
        <f>PVI!C35</f>
        <v>R+9.4</v>
      </c>
      <c r="J36" s="3">
        <f>'2020 Pres'!H35+'2018 AG'!H35+'2018 Sen'!H35+'2018 Gov'!H35+'2016 Sen'!H35+'2016 Pres'!H35</f>
        <v>1</v>
      </c>
      <c r="K36" s="3">
        <f>'2020 Pres'!I35+'2018 AG'!I35+'2018 Sen'!I35+'2018 Gov'!I35+'2016 Sen'!I35+'2016 Pres'!I35</f>
        <v>5</v>
      </c>
      <c r="L36">
        <f t="shared" si="1"/>
        <v>1</v>
      </c>
    </row>
  </sheetData>
  <mergeCells count="3">
    <mergeCell ref="O1:T1"/>
    <mergeCell ref="G3:I3"/>
    <mergeCell ref="G2:I2"/>
  </mergeCells>
  <conditionalFormatting sqref="J2:J36">
    <cfRule type="expression" dxfId="35" priority="15">
      <formula>J2&gt;K2</formula>
    </cfRule>
  </conditionalFormatting>
  <conditionalFormatting sqref="K2:K36">
    <cfRule type="expression" dxfId="34" priority="14">
      <formula>K2&gt;J2</formula>
    </cfRule>
  </conditionalFormatting>
  <conditionalFormatting sqref="G4:G36">
    <cfRule type="expression" dxfId="33" priority="12">
      <formula>K4=0</formula>
    </cfRule>
    <cfRule type="expression" dxfId="32" priority="13">
      <formula>J4=0</formula>
    </cfRule>
  </conditionalFormatting>
  <conditionalFormatting sqref="H4:H36">
    <cfRule type="expression" dxfId="31" priority="10">
      <formula>K4=0</formula>
    </cfRule>
    <cfRule type="expression" dxfId="30" priority="11">
      <formula>J4=0</formula>
    </cfRule>
  </conditionalFormatting>
  <conditionalFormatting sqref="I4:I36">
    <cfRule type="containsText" dxfId="29" priority="8" operator="containsText" text="R">
      <formula>NOT(ISERROR(SEARCH("R",I4)))</formula>
    </cfRule>
    <cfRule type="containsText" dxfId="28" priority="9" operator="containsText" text="D">
      <formula>NOT(ISERROR(SEARCH("D",I4)))</formula>
    </cfRule>
  </conditionalFormatting>
  <conditionalFormatting sqref="P3:P8">
    <cfRule type="expression" dxfId="27" priority="7">
      <formula>P3&gt;R3</formula>
    </cfRule>
  </conditionalFormatting>
  <conditionalFormatting sqref="R3:R8">
    <cfRule type="expression" dxfId="26" priority="6">
      <formula>R3&gt;P3</formula>
    </cfRule>
  </conditionalFormatting>
  <conditionalFormatting sqref="Q3:Q8">
    <cfRule type="expression" dxfId="25" priority="5">
      <formula>Q3&gt;S3</formula>
    </cfRule>
  </conditionalFormatting>
  <conditionalFormatting sqref="S3:S8">
    <cfRule type="expression" dxfId="24" priority="4">
      <formula>S3&gt;Q3</formula>
    </cfRule>
  </conditionalFormatting>
  <conditionalFormatting sqref="T3:T8">
    <cfRule type="containsText" dxfId="23" priority="2" operator="containsText" text="D">
      <formula>NOT(ISERROR(SEARCH("D",T3)))</formula>
    </cfRule>
    <cfRule type="containsText" dxfId="22" priority="3" operator="containsText" text="R">
      <formula>NOT(ISERROR(SEARCH("R",T3)))</formula>
    </cfRule>
  </conditionalFormatting>
  <conditionalFormatting sqref="B4:B36">
    <cfRule type="colorScale" priority="1">
      <colorScale>
        <cfvo type="num" val="0.15"/>
        <cfvo type="num" val="0.5"/>
        <cfvo type="num" val="0.85"/>
        <color rgb="FFFF0000"/>
        <color theme="0"/>
        <color rgb="FF0070C0"/>
      </colorScale>
    </cfRule>
  </conditionalFormatting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35"/>
  <sheetViews>
    <sheetView workbookViewId="0">
      <selection sqref="A1:DE35"/>
    </sheetView>
  </sheetViews>
  <sheetFormatPr defaultRowHeight="15" x14ac:dyDescent="0.25"/>
  <sheetData>
    <row r="1" spans="1:10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</row>
    <row r="2" spans="1:109" x14ac:dyDescent="0.25">
      <c r="A2">
        <v>0</v>
      </c>
      <c r="B2" t="s">
        <v>109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</row>
    <row r="3" spans="1:109" x14ac:dyDescent="0.25">
      <c r="A3">
        <v>1</v>
      </c>
      <c r="B3">
        <v>1</v>
      </c>
      <c r="C3">
        <v>150590</v>
      </c>
      <c r="D3">
        <v>40448</v>
      </c>
      <c r="E3">
        <v>105524</v>
      </c>
      <c r="F3">
        <v>180651</v>
      </c>
      <c r="G3">
        <v>46542</v>
      </c>
      <c r="H3">
        <v>131065</v>
      </c>
      <c r="I3">
        <v>128662</v>
      </c>
      <c r="J3">
        <v>36906</v>
      </c>
      <c r="K3">
        <v>91756</v>
      </c>
      <c r="L3">
        <v>129797</v>
      </c>
      <c r="M3">
        <v>48179</v>
      </c>
      <c r="N3">
        <v>81618</v>
      </c>
      <c r="O3">
        <v>130901</v>
      </c>
      <c r="P3">
        <v>36055</v>
      </c>
      <c r="Q3">
        <v>90542</v>
      </c>
      <c r="R3">
        <v>165455</v>
      </c>
      <c r="S3">
        <v>36215</v>
      </c>
      <c r="T3">
        <v>120691</v>
      </c>
      <c r="U3">
        <v>168043</v>
      </c>
      <c r="V3">
        <v>41325</v>
      </c>
      <c r="W3">
        <v>117625</v>
      </c>
      <c r="X3">
        <v>264866</v>
      </c>
      <c r="Y3">
        <v>247177</v>
      </c>
      <c r="Z3">
        <v>11468</v>
      </c>
      <c r="AA3">
        <v>3271</v>
      </c>
      <c r="AB3">
        <v>1139</v>
      </c>
      <c r="AC3">
        <v>1534</v>
      </c>
      <c r="AD3">
        <v>64</v>
      </c>
      <c r="AE3">
        <v>2556</v>
      </c>
      <c r="AF3">
        <v>884</v>
      </c>
      <c r="AG3">
        <v>460</v>
      </c>
      <c r="AH3">
        <v>277</v>
      </c>
      <c r="AI3">
        <v>0</v>
      </c>
      <c r="AJ3">
        <v>349475</v>
      </c>
      <c r="AK3">
        <v>317505</v>
      </c>
      <c r="AL3">
        <v>20214</v>
      </c>
      <c r="AM3">
        <v>7285</v>
      </c>
      <c r="AN3">
        <v>3662</v>
      </c>
      <c r="AO3">
        <v>2774</v>
      </c>
      <c r="AP3">
        <v>235</v>
      </c>
      <c r="AQ3">
        <v>0</v>
      </c>
      <c r="AR3">
        <v>0</v>
      </c>
      <c r="AS3">
        <v>264899</v>
      </c>
      <c r="AT3">
        <v>247353</v>
      </c>
      <c r="AU3">
        <v>11350</v>
      </c>
      <c r="AV3">
        <v>3221</v>
      </c>
      <c r="AW3">
        <v>1278</v>
      </c>
      <c r="AX3">
        <v>1456</v>
      </c>
      <c r="AY3">
        <v>49</v>
      </c>
      <c r="AZ3">
        <v>2491</v>
      </c>
      <c r="BA3">
        <v>999</v>
      </c>
      <c r="BB3">
        <v>445</v>
      </c>
      <c r="BC3">
        <v>227</v>
      </c>
      <c r="BD3">
        <v>0</v>
      </c>
      <c r="BE3">
        <v>349667</v>
      </c>
      <c r="BF3">
        <v>318392</v>
      </c>
      <c r="BG3">
        <v>19678</v>
      </c>
      <c r="BH3">
        <v>6970</v>
      </c>
      <c r="BI3">
        <v>3649</v>
      </c>
      <c r="BJ3">
        <v>2560</v>
      </c>
      <c r="BK3">
        <v>248</v>
      </c>
      <c r="BL3">
        <v>3294</v>
      </c>
      <c r="BM3">
        <v>2646</v>
      </c>
      <c r="BN3">
        <v>503</v>
      </c>
      <c r="BO3">
        <v>455</v>
      </c>
      <c r="BP3">
        <v>4643</v>
      </c>
      <c r="BQ3">
        <v>354022</v>
      </c>
      <c r="BR3">
        <v>326879</v>
      </c>
      <c r="BS3">
        <v>17405</v>
      </c>
      <c r="BT3">
        <v>5314</v>
      </c>
      <c r="BU3">
        <v>3011</v>
      </c>
      <c r="BV3">
        <v>2282</v>
      </c>
      <c r="BW3">
        <v>161</v>
      </c>
      <c r="BX3">
        <v>0</v>
      </c>
      <c r="BY3">
        <v>0</v>
      </c>
      <c r="BZ3">
        <v>266955</v>
      </c>
      <c r="CA3">
        <v>250643</v>
      </c>
      <c r="CB3">
        <v>10221</v>
      </c>
      <c r="CC3">
        <v>2844</v>
      </c>
      <c r="CD3">
        <v>1986</v>
      </c>
      <c r="CE3">
        <v>1621</v>
      </c>
      <c r="CF3">
        <v>106</v>
      </c>
      <c r="CG3">
        <v>0</v>
      </c>
      <c r="CH3">
        <v>0</v>
      </c>
      <c r="CI3">
        <v>269352</v>
      </c>
      <c r="CJ3">
        <v>243875</v>
      </c>
      <c r="CK3">
        <v>13448</v>
      </c>
      <c r="CL3">
        <v>2608</v>
      </c>
      <c r="CM3">
        <v>1852</v>
      </c>
      <c r="CN3">
        <v>418</v>
      </c>
      <c r="CO3">
        <v>62</v>
      </c>
      <c r="CP3">
        <v>601</v>
      </c>
      <c r="CQ3">
        <v>6488</v>
      </c>
      <c r="CR3">
        <v>350009</v>
      </c>
      <c r="CS3">
        <v>310941</v>
      </c>
      <c r="CT3">
        <v>21249</v>
      </c>
      <c r="CU3">
        <v>6914</v>
      </c>
      <c r="CV3">
        <v>3708</v>
      </c>
      <c r="CW3">
        <v>6496</v>
      </c>
      <c r="CX3">
        <v>375</v>
      </c>
      <c r="CY3">
        <v>269352</v>
      </c>
      <c r="CZ3">
        <v>243875</v>
      </c>
      <c r="DA3">
        <v>13448</v>
      </c>
      <c r="DB3">
        <v>4007</v>
      </c>
      <c r="DC3">
        <v>2490</v>
      </c>
      <c r="DD3">
        <v>4679</v>
      </c>
      <c r="DE3">
        <v>250</v>
      </c>
    </row>
    <row r="4" spans="1:109" x14ac:dyDescent="0.25">
      <c r="A4">
        <v>2</v>
      </c>
      <c r="B4">
        <v>2</v>
      </c>
      <c r="C4">
        <v>137674</v>
      </c>
      <c r="D4">
        <v>68257</v>
      </c>
      <c r="E4">
        <v>65397</v>
      </c>
      <c r="F4">
        <v>160244</v>
      </c>
      <c r="G4">
        <v>76670</v>
      </c>
      <c r="H4">
        <v>80886</v>
      </c>
      <c r="I4">
        <v>117875</v>
      </c>
      <c r="J4">
        <v>61860</v>
      </c>
      <c r="K4">
        <v>56015</v>
      </c>
      <c r="L4">
        <v>118981</v>
      </c>
      <c r="M4">
        <v>70634</v>
      </c>
      <c r="N4">
        <v>48347</v>
      </c>
      <c r="O4">
        <v>119576</v>
      </c>
      <c r="P4">
        <v>61001</v>
      </c>
      <c r="Q4">
        <v>54142</v>
      </c>
      <c r="R4">
        <v>153368</v>
      </c>
      <c r="S4">
        <v>64345</v>
      </c>
      <c r="T4">
        <v>80819</v>
      </c>
      <c r="U4">
        <v>156402</v>
      </c>
      <c r="V4">
        <v>75802</v>
      </c>
      <c r="W4">
        <v>72009</v>
      </c>
      <c r="X4">
        <v>263033</v>
      </c>
      <c r="Y4">
        <v>207471</v>
      </c>
      <c r="Z4">
        <v>12951</v>
      </c>
      <c r="AA4">
        <v>38577</v>
      </c>
      <c r="AB4">
        <v>2058</v>
      </c>
      <c r="AC4">
        <v>1913</v>
      </c>
      <c r="AD4">
        <v>83</v>
      </c>
      <c r="AE4">
        <v>36516</v>
      </c>
      <c r="AF4">
        <v>1581</v>
      </c>
      <c r="AG4">
        <v>718</v>
      </c>
      <c r="AH4">
        <v>270</v>
      </c>
      <c r="AI4">
        <v>0</v>
      </c>
      <c r="AJ4">
        <v>343747</v>
      </c>
      <c r="AK4">
        <v>256809</v>
      </c>
      <c r="AL4">
        <v>22398</v>
      </c>
      <c r="AM4">
        <v>59287</v>
      </c>
      <c r="AN4">
        <v>5301</v>
      </c>
      <c r="AO4">
        <v>3508</v>
      </c>
      <c r="AP4">
        <v>480</v>
      </c>
      <c r="AQ4">
        <v>0</v>
      </c>
      <c r="AR4">
        <v>0</v>
      </c>
      <c r="AS4">
        <v>263003</v>
      </c>
      <c r="AT4">
        <v>207398</v>
      </c>
      <c r="AU4">
        <v>13052</v>
      </c>
      <c r="AV4">
        <v>38548</v>
      </c>
      <c r="AW4">
        <v>1969</v>
      </c>
      <c r="AX4">
        <v>1824</v>
      </c>
      <c r="AY4">
        <v>54</v>
      </c>
      <c r="AZ4">
        <v>36769</v>
      </c>
      <c r="BA4">
        <v>1601</v>
      </c>
      <c r="BB4">
        <v>542</v>
      </c>
      <c r="BC4">
        <v>342</v>
      </c>
      <c r="BD4">
        <v>0</v>
      </c>
      <c r="BE4">
        <v>344702</v>
      </c>
      <c r="BF4">
        <v>257267</v>
      </c>
      <c r="BG4">
        <v>23106</v>
      </c>
      <c r="BH4">
        <v>59013</v>
      </c>
      <c r="BI4">
        <v>5381</v>
      </c>
      <c r="BJ4">
        <v>3342</v>
      </c>
      <c r="BK4">
        <v>478</v>
      </c>
      <c r="BL4">
        <v>51036</v>
      </c>
      <c r="BM4">
        <v>3558</v>
      </c>
      <c r="BN4">
        <v>670</v>
      </c>
      <c r="BO4">
        <v>557</v>
      </c>
      <c r="BP4">
        <v>8452</v>
      </c>
      <c r="BQ4">
        <v>353532</v>
      </c>
      <c r="BR4">
        <v>265269</v>
      </c>
      <c r="BS4">
        <v>20501</v>
      </c>
      <c r="BT4">
        <v>62830</v>
      </c>
      <c r="BU4">
        <v>4430</v>
      </c>
      <c r="BV4">
        <v>3345</v>
      </c>
      <c r="BW4">
        <v>234</v>
      </c>
      <c r="BX4">
        <v>0</v>
      </c>
      <c r="BY4">
        <v>0</v>
      </c>
      <c r="BZ4">
        <v>269804</v>
      </c>
      <c r="CA4">
        <v>211074</v>
      </c>
      <c r="CB4">
        <v>12147</v>
      </c>
      <c r="CC4">
        <v>42229</v>
      </c>
      <c r="CD4">
        <v>3238</v>
      </c>
      <c r="CE4">
        <v>2398</v>
      </c>
      <c r="CF4">
        <v>167</v>
      </c>
      <c r="CG4">
        <v>0</v>
      </c>
      <c r="CH4">
        <v>0</v>
      </c>
      <c r="CI4">
        <v>269281</v>
      </c>
      <c r="CJ4">
        <v>203517</v>
      </c>
      <c r="CK4">
        <v>15516</v>
      </c>
      <c r="CL4">
        <v>36313</v>
      </c>
      <c r="CM4">
        <v>3495</v>
      </c>
      <c r="CN4">
        <v>521</v>
      </c>
      <c r="CO4">
        <v>52</v>
      </c>
      <c r="CP4">
        <v>772</v>
      </c>
      <c r="CQ4">
        <v>9095</v>
      </c>
      <c r="CR4">
        <v>344251</v>
      </c>
      <c r="CS4">
        <v>249243</v>
      </c>
      <c r="CT4">
        <v>24337</v>
      </c>
      <c r="CU4">
        <v>58523</v>
      </c>
      <c r="CV4">
        <v>6085</v>
      </c>
      <c r="CW4">
        <v>7302</v>
      </c>
      <c r="CX4">
        <v>329</v>
      </c>
      <c r="CY4">
        <v>269281</v>
      </c>
      <c r="CZ4">
        <v>203517</v>
      </c>
      <c r="DA4">
        <v>15516</v>
      </c>
      <c r="DB4">
        <v>40382</v>
      </c>
      <c r="DC4">
        <v>4472</v>
      </c>
      <c r="DD4">
        <v>5326</v>
      </c>
      <c r="DE4">
        <v>218</v>
      </c>
    </row>
    <row r="5" spans="1:109" x14ac:dyDescent="0.25">
      <c r="A5">
        <v>3</v>
      </c>
      <c r="B5">
        <v>3</v>
      </c>
      <c r="C5">
        <v>144992</v>
      </c>
      <c r="D5">
        <v>73240</v>
      </c>
      <c r="E5">
        <v>68516</v>
      </c>
      <c r="F5">
        <v>174115</v>
      </c>
      <c r="G5">
        <v>92419</v>
      </c>
      <c r="H5">
        <v>78961</v>
      </c>
      <c r="I5">
        <v>128524</v>
      </c>
      <c r="J5">
        <v>65447</v>
      </c>
      <c r="K5">
        <v>63077</v>
      </c>
      <c r="L5">
        <v>129285</v>
      </c>
      <c r="M5">
        <v>75180</v>
      </c>
      <c r="N5">
        <v>54105</v>
      </c>
      <c r="O5">
        <v>130132</v>
      </c>
      <c r="P5">
        <v>69151</v>
      </c>
      <c r="Q5">
        <v>58051</v>
      </c>
      <c r="R5">
        <v>152643</v>
      </c>
      <c r="S5">
        <v>62204</v>
      </c>
      <c r="T5">
        <v>84091</v>
      </c>
      <c r="U5">
        <v>155347</v>
      </c>
      <c r="V5">
        <v>75245</v>
      </c>
      <c r="W5">
        <v>72767</v>
      </c>
      <c r="X5">
        <v>248227</v>
      </c>
      <c r="Y5">
        <v>194014</v>
      </c>
      <c r="Z5">
        <v>6303</v>
      </c>
      <c r="AA5">
        <v>38820</v>
      </c>
      <c r="AB5">
        <v>6660</v>
      </c>
      <c r="AC5">
        <v>1634</v>
      </c>
      <c r="AD5">
        <v>43</v>
      </c>
      <c r="AE5">
        <v>36113</v>
      </c>
      <c r="AF5">
        <v>5807</v>
      </c>
      <c r="AG5">
        <v>258</v>
      </c>
      <c r="AH5">
        <v>947</v>
      </c>
      <c r="AI5">
        <v>0</v>
      </c>
      <c r="AJ5">
        <v>339324</v>
      </c>
      <c r="AK5">
        <v>248264</v>
      </c>
      <c r="AL5">
        <v>13063</v>
      </c>
      <c r="AM5">
        <v>62757</v>
      </c>
      <c r="AN5">
        <v>14511</v>
      </c>
      <c r="AO5">
        <v>3353</v>
      </c>
      <c r="AP5">
        <v>502</v>
      </c>
      <c r="AQ5">
        <v>0</v>
      </c>
      <c r="AR5">
        <v>0</v>
      </c>
      <c r="AS5">
        <v>244297</v>
      </c>
      <c r="AT5">
        <v>192823</v>
      </c>
      <c r="AU5">
        <v>5912</v>
      </c>
      <c r="AV5">
        <v>37686</v>
      </c>
      <c r="AW5">
        <v>5679</v>
      </c>
      <c r="AX5">
        <v>1350</v>
      </c>
      <c r="AY5">
        <v>29</v>
      </c>
      <c r="AZ5">
        <v>34893</v>
      </c>
      <c r="BA5">
        <v>4964</v>
      </c>
      <c r="BB5">
        <v>132</v>
      </c>
      <c r="BC5">
        <v>884</v>
      </c>
      <c r="BD5">
        <v>0</v>
      </c>
      <c r="BE5">
        <v>335308</v>
      </c>
      <c r="BF5">
        <v>247699</v>
      </c>
      <c r="BG5">
        <v>13077</v>
      </c>
      <c r="BH5">
        <v>61889</v>
      </c>
      <c r="BI5">
        <v>12607</v>
      </c>
      <c r="BJ5">
        <v>2742</v>
      </c>
      <c r="BK5">
        <v>464</v>
      </c>
      <c r="BL5">
        <v>52576</v>
      </c>
      <c r="BM5">
        <v>9698</v>
      </c>
      <c r="BN5">
        <v>189</v>
      </c>
      <c r="BO5">
        <v>964</v>
      </c>
      <c r="BP5">
        <v>11073</v>
      </c>
      <c r="BQ5">
        <v>306893</v>
      </c>
      <c r="BR5">
        <v>236521</v>
      </c>
      <c r="BS5">
        <v>10422</v>
      </c>
      <c r="BT5">
        <v>50405</v>
      </c>
      <c r="BU5">
        <v>8161</v>
      </c>
      <c r="BV5">
        <v>3031</v>
      </c>
      <c r="BW5">
        <v>482</v>
      </c>
      <c r="BX5">
        <v>0</v>
      </c>
      <c r="BY5">
        <v>0</v>
      </c>
      <c r="BZ5">
        <v>227643</v>
      </c>
      <c r="CA5">
        <v>182962</v>
      </c>
      <c r="CB5">
        <v>6162</v>
      </c>
      <c r="CC5">
        <v>31916</v>
      </c>
      <c r="CD5">
        <v>5399</v>
      </c>
      <c r="CE5">
        <v>2059</v>
      </c>
      <c r="CF5">
        <v>253</v>
      </c>
      <c r="CG5">
        <v>0</v>
      </c>
      <c r="CH5">
        <v>0</v>
      </c>
      <c r="CI5">
        <v>263653</v>
      </c>
      <c r="CJ5">
        <v>187822</v>
      </c>
      <c r="CK5">
        <v>12160</v>
      </c>
      <c r="CL5">
        <v>42302</v>
      </c>
      <c r="CM5">
        <v>9324</v>
      </c>
      <c r="CN5">
        <v>444</v>
      </c>
      <c r="CO5">
        <v>73</v>
      </c>
      <c r="CP5">
        <v>1076</v>
      </c>
      <c r="CQ5">
        <v>10452</v>
      </c>
      <c r="CR5">
        <v>348329</v>
      </c>
      <c r="CS5">
        <v>234562</v>
      </c>
      <c r="CT5">
        <v>19448</v>
      </c>
      <c r="CU5">
        <v>71954</v>
      </c>
      <c r="CV5">
        <v>15854</v>
      </c>
      <c r="CW5">
        <v>7776</v>
      </c>
      <c r="CX5">
        <v>468</v>
      </c>
      <c r="CY5">
        <v>263653</v>
      </c>
      <c r="CZ5">
        <v>187822</v>
      </c>
      <c r="DA5">
        <v>12160</v>
      </c>
      <c r="DB5">
        <v>47372</v>
      </c>
      <c r="DC5">
        <v>10939</v>
      </c>
      <c r="DD5">
        <v>5627</v>
      </c>
      <c r="DE5">
        <v>311</v>
      </c>
    </row>
    <row r="6" spans="1:109" x14ac:dyDescent="0.25">
      <c r="A6">
        <v>4</v>
      </c>
      <c r="B6">
        <v>4</v>
      </c>
      <c r="C6">
        <v>146820</v>
      </c>
      <c r="D6">
        <v>52646</v>
      </c>
      <c r="E6">
        <v>90864</v>
      </c>
      <c r="F6">
        <v>175902</v>
      </c>
      <c r="G6">
        <v>67225</v>
      </c>
      <c r="H6">
        <v>106129</v>
      </c>
      <c r="I6">
        <v>124958</v>
      </c>
      <c r="J6">
        <v>47791</v>
      </c>
      <c r="K6">
        <v>77167</v>
      </c>
      <c r="L6">
        <v>128412</v>
      </c>
      <c r="M6">
        <v>53542</v>
      </c>
      <c r="N6">
        <v>74870</v>
      </c>
      <c r="O6">
        <v>128208</v>
      </c>
      <c r="P6">
        <v>47133</v>
      </c>
      <c r="Q6">
        <v>77435</v>
      </c>
      <c r="R6">
        <v>160210</v>
      </c>
      <c r="S6">
        <v>43686</v>
      </c>
      <c r="T6">
        <v>110081</v>
      </c>
      <c r="U6">
        <v>163330</v>
      </c>
      <c r="V6">
        <v>56676</v>
      </c>
      <c r="W6">
        <v>99499</v>
      </c>
      <c r="X6">
        <v>262421</v>
      </c>
      <c r="Y6">
        <v>225355</v>
      </c>
      <c r="Z6">
        <v>5754</v>
      </c>
      <c r="AA6">
        <v>22658</v>
      </c>
      <c r="AB6">
        <v>6598</v>
      </c>
      <c r="AC6">
        <v>1681</v>
      </c>
      <c r="AD6">
        <v>158</v>
      </c>
      <c r="AE6">
        <v>20794</v>
      </c>
      <c r="AF6">
        <v>6003</v>
      </c>
      <c r="AG6">
        <v>365</v>
      </c>
      <c r="AH6">
        <v>495</v>
      </c>
      <c r="AI6">
        <v>0</v>
      </c>
      <c r="AJ6">
        <v>358125</v>
      </c>
      <c r="AK6">
        <v>287104</v>
      </c>
      <c r="AL6">
        <v>17499</v>
      </c>
      <c r="AM6">
        <v>36852</v>
      </c>
      <c r="AN6">
        <v>14940</v>
      </c>
      <c r="AO6">
        <v>3179</v>
      </c>
      <c r="AP6">
        <v>527</v>
      </c>
      <c r="AQ6">
        <v>0</v>
      </c>
      <c r="AR6">
        <v>0</v>
      </c>
      <c r="AS6">
        <v>261607</v>
      </c>
      <c r="AT6">
        <v>225235</v>
      </c>
      <c r="AU6">
        <v>6016</v>
      </c>
      <c r="AV6">
        <v>22238</v>
      </c>
      <c r="AW6">
        <v>6106</v>
      </c>
      <c r="AX6">
        <v>1588</v>
      </c>
      <c r="AY6">
        <v>165</v>
      </c>
      <c r="AZ6">
        <v>20401</v>
      </c>
      <c r="BA6">
        <v>5478</v>
      </c>
      <c r="BB6">
        <v>328</v>
      </c>
      <c r="BC6">
        <v>439</v>
      </c>
      <c r="BD6">
        <v>0</v>
      </c>
      <c r="BE6">
        <v>356735</v>
      </c>
      <c r="BF6">
        <v>288106</v>
      </c>
      <c r="BG6">
        <v>16982</v>
      </c>
      <c r="BH6">
        <v>36199</v>
      </c>
      <c r="BI6">
        <v>14099</v>
      </c>
      <c r="BJ6">
        <v>2961</v>
      </c>
      <c r="BK6">
        <v>460</v>
      </c>
      <c r="BL6">
        <v>29476</v>
      </c>
      <c r="BM6">
        <v>11635</v>
      </c>
      <c r="BN6">
        <v>498</v>
      </c>
      <c r="BO6">
        <v>490</v>
      </c>
      <c r="BP6">
        <v>9222</v>
      </c>
      <c r="BQ6">
        <v>347787</v>
      </c>
      <c r="BR6">
        <v>290664</v>
      </c>
      <c r="BS6">
        <v>14413</v>
      </c>
      <c r="BT6">
        <v>30844</v>
      </c>
      <c r="BU6">
        <v>10414</v>
      </c>
      <c r="BV6">
        <v>2316</v>
      </c>
      <c r="BW6">
        <v>493</v>
      </c>
      <c r="BX6">
        <v>0</v>
      </c>
      <c r="BY6">
        <v>0</v>
      </c>
      <c r="BZ6">
        <v>260874</v>
      </c>
      <c r="CA6">
        <v>224314</v>
      </c>
      <c r="CB6">
        <v>8669</v>
      </c>
      <c r="CC6">
        <v>19440</v>
      </c>
      <c r="CD6">
        <v>7308</v>
      </c>
      <c r="CE6">
        <v>1675</v>
      </c>
      <c r="CF6">
        <v>273</v>
      </c>
      <c r="CG6">
        <v>0</v>
      </c>
      <c r="CH6">
        <v>0</v>
      </c>
      <c r="CI6">
        <v>283262</v>
      </c>
      <c r="CJ6">
        <v>220376</v>
      </c>
      <c r="CK6">
        <v>15243</v>
      </c>
      <c r="CL6">
        <v>24130</v>
      </c>
      <c r="CM6">
        <v>12061</v>
      </c>
      <c r="CN6">
        <v>459</v>
      </c>
      <c r="CO6">
        <v>314</v>
      </c>
      <c r="CP6">
        <v>886</v>
      </c>
      <c r="CQ6">
        <v>9793</v>
      </c>
      <c r="CR6">
        <v>368937</v>
      </c>
      <c r="CS6">
        <v>275315</v>
      </c>
      <c r="CT6">
        <v>24828</v>
      </c>
      <c r="CU6">
        <v>41867</v>
      </c>
      <c r="CV6">
        <v>18692</v>
      </c>
      <c r="CW6">
        <v>8374</v>
      </c>
      <c r="CX6">
        <v>754</v>
      </c>
      <c r="CY6">
        <v>283262</v>
      </c>
      <c r="CZ6">
        <v>220376</v>
      </c>
      <c r="DA6">
        <v>15243</v>
      </c>
      <c r="DB6">
        <v>27524</v>
      </c>
      <c r="DC6">
        <v>13693</v>
      </c>
      <c r="DD6">
        <v>6074</v>
      </c>
      <c r="DE6">
        <v>488</v>
      </c>
    </row>
    <row r="7" spans="1:109" x14ac:dyDescent="0.25">
      <c r="A7">
        <v>5</v>
      </c>
      <c r="B7">
        <v>5</v>
      </c>
      <c r="C7">
        <v>162127</v>
      </c>
      <c r="D7">
        <v>57090</v>
      </c>
      <c r="E7">
        <v>101268</v>
      </c>
      <c r="F7">
        <v>191760</v>
      </c>
      <c r="G7">
        <v>67722</v>
      </c>
      <c r="H7">
        <v>121267</v>
      </c>
      <c r="I7">
        <v>139418</v>
      </c>
      <c r="J7">
        <v>52024</v>
      </c>
      <c r="K7">
        <v>87394</v>
      </c>
      <c r="L7">
        <v>141391</v>
      </c>
      <c r="M7">
        <v>61940</v>
      </c>
      <c r="N7">
        <v>79451</v>
      </c>
      <c r="O7">
        <v>141947</v>
      </c>
      <c r="P7">
        <v>51120</v>
      </c>
      <c r="Q7">
        <v>86140</v>
      </c>
      <c r="R7">
        <v>177825</v>
      </c>
      <c r="S7">
        <v>48742</v>
      </c>
      <c r="T7">
        <v>121608</v>
      </c>
      <c r="U7">
        <v>180306</v>
      </c>
      <c r="V7">
        <v>61620</v>
      </c>
      <c r="W7">
        <v>111428</v>
      </c>
      <c r="X7">
        <v>276658</v>
      </c>
      <c r="Y7">
        <v>232203</v>
      </c>
      <c r="Z7">
        <v>3179</v>
      </c>
      <c r="AA7">
        <v>35862</v>
      </c>
      <c r="AB7">
        <v>2699</v>
      </c>
      <c r="AC7">
        <v>2279</v>
      </c>
      <c r="AD7">
        <v>85</v>
      </c>
      <c r="AE7">
        <v>33191</v>
      </c>
      <c r="AF7">
        <v>2070</v>
      </c>
      <c r="AG7">
        <v>544</v>
      </c>
      <c r="AH7">
        <v>693</v>
      </c>
      <c r="AI7">
        <v>0</v>
      </c>
      <c r="AJ7">
        <v>362928</v>
      </c>
      <c r="AK7">
        <v>295041</v>
      </c>
      <c r="AL7">
        <v>6392</v>
      </c>
      <c r="AM7">
        <v>52938</v>
      </c>
      <c r="AN7">
        <v>5924</v>
      </c>
      <c r="AO7">
        <v>4056</v>
      </c>
      <c r="AP7">
        <v>517</v>
      </c>
      <c r="AQ7">
        <v>0</v>
      </c>
      <c r="AR7">
        <v>0</v>
      </c>
      <c r="AS7">
        <v>276099</v>
      </c>
      <c r="AT7">
        <v>232962</v>
      </c>
      <c r="AU7">
        <v>3551</v>
      </c>
      <c r="AV7">
        <v>34488</v>
      </c>
      <c r="AW7">
        <v>2660</v>
      </c>
      <c r="AX7">
        <v>2072</v>
      </c>
      <c r="AY7">
        <v>90</v>
      </c>
      <c r="AZ7">
        <v>32429</v>
      </c>
      <c r="BA7">
        <v>2142</v>
      </c>
      <c r="BB7">
        <v>518</v>
      </c>
      <c r="BC7">
        <v>590</v>
      </c>
      <c r="BD7">
        <v>0</v>
      </c>
      <c r="BE7">
        <v>362691</v>
      </c>
      <c r="BF7">
        <v>296532</v>
      </c>
      <c r="BG7">
        <v>6902</v>
      </c>
      <c r="BH7">
        <v>50954</v>
      </c>
      <c r="BI7">
        <v>6007</v>
      </c>
      <c r="BJ7">
        <v>3756</v>
      </c>
      <c r="BK7">
        <v>445</v>
      </c>
      <c r="BL7">
        <v>44037</v>
      </c>
      <c r="BM7">
        <v>4050</v>
      </c>
      <c r="BN7">
        <v>751</v>
      </c>
      <c r="BO7">
        <v>577</v>
      </c>
      <c r="BP7">
        <v>9731</v>
      </c>
      <c r="BQ7">
        <v>361271</v>
      </c>
      <c r="BR7">
        <v>302669</v>
      </c>
      <c r="BS7">
        <v>5097</v>
      </c>
      <c r="BT7">
        <v>46519</v>
      </c>
      <c r="BU7">
        <v>4947</v>
      </c>
      <c r="BV7">
        <v>2848</v>
      </c>
      <c r="BW7">
        <v>267</v>
      </c>
      <c r="BX7">
        <v>0</v>
      </c>
      <c r="BY7">
        <v>0</v>
      </c>
      <c r="BZ7">
        <v>274869</v>
      </c>
      <c r="CA7">
        <v>235051</v>
      </c>
      <c r="CB7">
        <v>2999</v>
      </c>
      <c r="CC7">
        <v>31893</v>
      </c>
      <c r="CD7">
        <v>3291</v>
      </c>
      <c r="CE7">
        <v>2028</v>
      </c>
      <c r="CF7">
        <v>160</v>
      </c>
      <c r="CG7">
        <v>0</v>
      </c>
      <c r="CH7">
        <v>0</v>
      </c>
      <c r="CI7">
        <v>282899</v>
      </c>
      <c r="CJ7">
        <v>228788</v>
      </c>
      <c r="CK7">
        <v>5085</v>
      </c>
      <c r="CL7">
        <v>34197</v>
      </c>
      <c r="CM7">
        <v>3547</v>
      </c>
      <c r="CN7">
        <v>493</v>
      </c>
      <c r="CO7">
        <v>87</v>
      </c>
      <c r="CP7">
        <v>952</v>
      </c>
      <c r="CQ7">
        <v>9750</v>
      </c>
      <c r="CR7">
        <v>365339</v>
      </c>
      <c r="CS7">
        <v>288525</v>
      </c>
      <c r="CT7">
        <v>8143</v>
      </c>
      <c r="CU7">
        <v>53125</v>
      </c>
      <c r="CV7">
        <v>6706</v>
      </c>
      <c r="CW7">
        <v>7726</v>
      </c>
      <c r="CX7">
        <v>481</v>
      </c>
      <c r="CY7">
        <v>282899</v>
      </c>
      <c r="CZ7">
        <v>228788</v>
      </c>
      <c r="DA7">
        <v>5085</v>
      </c>
      <c r="DB7">
        <v>37486</v>
      </c>
      <c r="DC7">
        <v>4742</v>
      </c>
      <c r="DD7">
        <v>5756</v>
      </c>
      <c r="DE7">
        <v>319</v>
      </c>
    </row>
    <row r="8" spans="1:109" x14ac:dyDescent="0.25">
      <c r="A8">
        <v>6</v>
      </c>
      <c r="B8">
        <v>6</v>
      </c>
      <c r="C8">
        <v>152054</v>
      </c>
      <c r="D8">
        <v>74536</v>
      </c>
      <c r="E8">
        <v>73618</v>
      </c>
      <c r="F8">
        <v>175633</v>
      </c>
      <c r="G8">
        <v>91192</v>
      </c>
      <c r="H8">
        <v>81466</v>
      </c>
      <c r="I8">
        <v>133228</v>
      </c>
      <c r="J8">
        <v>67744</v>
      </c>
      <c r="K8">
        <v>65484</v>
      </c>
      <c r="L8">
        <v>134630</v>
      </c>
      <c r="M8">
        <v>76474</v>
      </c>
      <c r="N8">
        <v>58156</v>
      </c>
      <c r="O8">
        <v>135112</v>
      </c>
      <c r="P8">
        <v>66470</v>
      </c>
      <c r="Q8">
        <v>64457</v>
      </c>
      <c r="R8">
        <v>165780</v>
      </c>
      <c r="S8">
        <v>64499</v>
      </c>
      <c r="T8">
        <v>93820</v>
      </c>
      <c r="U8">
        <v>168006</v>
      </c>
      <c r="V8">
        <v>80961</v>
      </c>
      <c r="W8">
        <v>78924</v>
      </c>
      <c r="X8">
        <v>264898</v>
      </c>
      <c r="Y8">
        <v>202839</v>
      </c>
      <c r="Z8">
        <v>4977</v>
      </c>
      <c r="AA8">
        <v>50363</v>
      </c>
      <c r="AB8">
        <v>4641</v>
      </c>
      <c r="AC8">
        <v>1586</v>
      </c>
      <c r="AD8">
        <v>34</v>
      </c>
      <c r="AE8">
        <v>48035</v>
      </c>
      <c r="AF8">
        <v>3883</v>
      </c>
      <c r="AG8">
        <v>387</v>
      </c>
      <c r="AH8">
        <v>672</v>
      </c>
      <c r="AI8">
        <v>0</v>
      </c>
      <c r="AJ8">
        <v>351896</v>
      </c>
      <c r="AK8">
        <v>252916</v>
      </c>
      <c r="AL8">
        <v>12264</v>
      </c>
      <c r="AM8">
        <v>73131</v>
      </c>
      <c r="AN8">
        <v>11862</v>
      </c>
      <c r="AO8">
        <v>2702</v>
      </c>
      <c r="AP8">
        <v>600</v>
      </c>
      <c r="AQ8">
        <v>0</v>
      </c>
      <c r="AR8">
        <v>0</v>
      </c>
      <c r="AS8">
        <v>264859</v>
      </c>
      <c r="AT8">
        <v>202823</v>
      </c>
      <c r="AU8">
        <v>4446</v>
      </c>
      <c r="AV8">
        <v>51354</v>
      </c>
      <c r="AW8">
        <v>4228</v>
      </c>
      <c r="AX8">
        <v>1638</v>
      </c>
      <c r="AY8">
        <v>41</v>
      </c>
      <c r="AZ8">
        <v>49209</v>
      </c>
      <c r="BA8">
        <v>3540</v>
      </c>
      <c r="BB8">
        <v>425</v>
      </c>
      <c r="BC8">
        <v>667</v>
      </c>
      <c r="BD8">
        <v>0</v>
      </c>
      <c r="BE8">
        <v>351899</v>
      </c>
      <c r="BF8">
        <v>253143</v>
      </c>
      <c r="BG8">
        <v>10894</v>
      </c>
      <c r="BH8">
        <v>74672</v>
      </c>
      <c r="BI8">
        <v>11387</v>
      </c>
      <c r="BJ8">
        <v>2757</v>
      </c>
      <c r="BK8">
        <v>479</v>
      </c>
      <c r="BL8">
        <v>67304</v>
      </c>
      <c r="BM8">
        <v>8804</v>
      </c>
      <c r="BN8">
        <v>597</v>
      </c>
      <c r="BO8">
        <v>829</v>
      </c>
      <c r="BP8">
        <v>10271</v>
      </c>
      <c r="BQ8">
        <v>354649</v>
      </c>
      <c r="BR8">
        <v>258060</v>
      </c>
      <c r="BS8">
        <v>9015</v>
      </c>
      <c r="BT8">
        <v>76917</v>
      </c>
      <c r="BU8">
        <v>9243</v>
      </c>
      <c r="BV8">
        <v>3058</v>
      </c>
      <c r="BW8">
        <v>354</v>
      </c>
      <c r="BX8">
        <v>0</v>
      </c>
      <c r="BY8">
        <v>0</v>
      </c>
      <c r="BZ8">
        <v>273118</v>
      </c>
      <c r="CA8">
        <v>206292</v>
      </c>
      <c r="CB8">
        <v>5723</v>
      </c>
      <c r="CC8">
        <v>53208</v>
      </c>
      <c r="CD8">
        <v>6532</v>
      </c>
      <c r="CE8">
        <v>2207</v>
      </c>
      <c r="CF8">
        <v>227</v>
      </c>
      <c r="CG8">
        <v>0</v>
      </c>
      <c r="CH8">
        <v>0</v>
      </c>
      <c r="CI8">
        <v>280423</v>
      </c>
      <c r="CJ8">
        <v>197995</v>
      </c>
      <c r="CK8">
        <v>10679</v>
      </c>
      <c r="CL8">
        <v>51269</v>
      </c>
      <c r="CM8">
        <v>8063</v>
      </c>
      <c r="CN8">
        <v>515</v>
      </c>
      <c r="CO8">
        <v>125</v>
      </c>
      <c r="CP8">
        <v>1072</v>
      </c>
      <c r="CQ8">
        <v>10705</v>
      </c>
      <c r="CR8">
        <v>358600</v>
      </c>
      <c r="CS8">
        <v>241702</v>
      </c>
      <c r="CT8">
        <v>16170</v>
      </c>
      <c r="CU8">
        <v>79345</v>
      </c>
      <c r="CV8">
        <v>13787</v>
      </c>
      <c r="CW8">
        <v>8102</v>
      </c>
      <c r="CX8">
        <v>625</v>
      </c>
      <c r="CY8">
        <v>280423</v>
      </c>
      <c r="CZ8">
        <v>197995</v>
      </c>
      <c r="DA8">
        <v>10679</v>
      </c>
      <c r="DB8">
        <v>55731</v>
      </c>
      <c r="DC8">
        <v>10027</v>
      </c>
      <c r="DD8">
        <v>6026</v>
      </c>
      <c r="DE8">
        <v>429</v>
      </c>
    </row>
    <row r="9" spans="1:109" x14ac:dyDescent="0.25">
      <c r="A9">
        <v>7</v>
      </c>
      <c r="B9">
        <v>7</v>
      </c>
      <c r="C9">
        <v>175471</v>
      </c>
      <c r="D9">
        <v>66197</v>
      </c>
      <c r="E9">
        <v>105409</v>
      </c>
      <c r="F9">
        <v>210447</v>
      </c>
      <c r="G9">
        <v>88198</v>
      </c>
      <c r="H9">
        <v>119092</v>
      </c>
      <c r="I9">
        <v>156176</v>
      </c>
      <c r="J9">
        <v>61892</v>
      </c>
      <c r="K9">
        <v>94284</v>
      </c>
      <c r="L9">
        <v>158548</v>
      </c>
      <c r="M9">
        <v>68798</v>
      </c>
      <c r="N9">
        <v>89750</v>
      </c>
      <c r="O9">
        <v>158931</v>
      </c>
      <c r="P9">
        <v>60673</v>
      </c>
      <c r="Q9">
        <v>94177</v>
      </c>
      <c r="R9">
        <v>183300</v>
      </c>
      <c r="S9">
        <v>49045</v>
      </c>
      <c r="T9">
        <v>127261</v>
      </c>
      <c r="U9">
        <v>185525</v>
      </c>
      <c r="V9">
        <v>68806</v>
      </c>
      <c r="W9">
        <v>108084</v>
      </c>
      <c r="X9">
        <v>255832</v>
      </c>
      <c r="Y9">
        <v>219219</v>
      </c>
      <c r="Z9">
        <v>4385</v>
      </c>
      <c r="AA9">
        <v>22387</v>
      </c>
      <c r="AB9">
        <v>8547</v>
      </c>
      <c r="AC9">
        <v>1083</v>
      </c>
      <c r="AD9">
        <v>16</v>
      </c>
      <c r="AE9">
        <v>21230</v>
      </c>
      <c r="AF9">
        <v>7847</v>
      </c>
      <c r="AG9">
        <v>79</v>
      </c>
      <c r="AH9">
        <v>342</v>
      </c>
      <c r="AI9">
        <v>0</v>
      </c>
      <c r="AJ9">
        <v>353259</v>
      </c>
      <c r="AK9">
        <v>289224</v>
      </c>
      <c r="AL9">
        <v>10349</v>
      </c>
      <c r="AM9">
        <v>32151</v>
      </c>
      <c r="AN9">
        <v>20579</v>
      </c>
      <c r="AO9">
        <v>1766</v>
      </c>
      <c r="AP9">
        <v>254</v>
      </c>
      <c r="AQ9">
        <v>0</v>
      </c>
      <c r="AR9">
        <v>0</v>
      </c>
      <c r="AS9">
        <v>253691</v>
      </c>
      <c r="AT9">
        <v>217352</v>
      </c>
      <c r="AU9">
        <v>3946</v>
      </c>
      <c r="AV9">
        <v>22809</v>
      </c>
      <c r="AW9">
        <v>8191</v>
      </c>
      <c r="AX9">
        <v>1010</v>
      </c>
      <c r="AY9">
        <v>50</v>
      </c>
      <c r="AZ9">
        <v>21762</v>
      </c>
      <c r="BA9">
        <v>7522</v>
      </c>
      <c r="BB9">
        <v>106</v>
      </c>
      <c r="BC9">
        <v>398</v>
      </c>
      <c r="BD9">
        <v>0</v>
      </c>
      <c r="BE9">
        <v>350990</v>
      </c>
      <c r="BF9">
        <v>287985</v>
      </c>
      <c r="BG9">
        <v>9801</v>
      </c>
      <c r="BH9">
        <v>32624</v>
      </c>
      <c r="BI9">
        <v>19367</v>
      </c>
      <c r="BJ9">
        <v>1721</v>
      </c>
      <c r="BK9">
        <v>374</v>
      </c>
      <c r="BL9">
        <v>28880</v>
      </c>
      <c r="BM9">
        <v>16741</v>
      </c>
      <c r="BN9">
        <v>193</v>
      </c>
      <c r="BO9">
        <v>781</v>
      </c>
      <c r="BP9">
        <v>6572</v>
      </c>
      <c r="BQ9">
        <v>335347</v>
      </c>
      <c r="BR9">
        <v>280687</v>
      </c>
      <c r="BS9">
        <v>7258</v>
      </c>
      <c r="BT9">
        <v>32177</v>
      </c>
      <c r="BU9">
        <v>13796</v>
      </c>
      <c r="BV9">
        <v>1879</v>
      </c>
      <c r="BW9">
        <v>322</v>
      </c>
      <c r="BX9">
        <v>0</v>
      </c>
      <c r="BY9">
        <v>0</v>
      </c>
      <c r="BZ9">
        <v>245434</v>
      </c>
      <c r="CA9">
        <v>208054</v>
      </c>
      <c r="CB9">
        <v>4371</v>
      </c>
      <c r="CC9">
        <v>23189</v>
      </c>
      <c r="CD9">
        <v>8801</v>
      </c>
      <c r="CE9">
        <v>1283</v>
      </c>
      <c r="CF9">
        <v>189</v>
      </c>
      <c r="CG9">
        <v>0</v>
      </c>
      <c r="CH9">
        <v>0</v>
      </c>
      <c r="CI9">
        <v>276504</v>
      </c>
      <c r="CJ9">
        <v>223457</v>
      </c>
      <c r="CK9">
        <v>7212</v>
      </c>
      <c r="CL9">
        <v>20628</v>
      </c>
      <c r="CM9">
        <v>15460</v>
      </c>
      <c r="CN9">
        <v>300</v>
      </c>
      <c r="CO9">
        <v>136</v>
      </c>
      <c r="CP9">
        <v>751</v>
      </c>
      <c r="CQ9">
        <v>8560</v>
      </c>
      <c r="CR9">
        <v>366653</v>
      </c>
      <c r="CS9">
        <v>289275</v>
      </c>
      <c r="CT9">
        <v>11545</v>
      </c>
      <c r="CU9">
        <v>31931</v>
      </c>
      <c r="CV9">
        <v>26250</v>
      </c>
      <c r="CW9">
        <v>6095</v>
      </c>
      <c r="CX9">
        <v>560</v>
      </c>
      <c r="CY9">
        <v>276504</v>
      </c>
      <c r="CZ9">
        <v>223457</v>
      </c>
      <c r="DA9">
        <v>7212</v>
      </c>
      <c r="DB9">
        <v>22825</v>
      </c>
      <c r="DC9">
        <v>17376</v>
      </c>
      <c r="DD9">
        <v>4426</v>
      </c>
      <c r="DE9">
        <v>355</v>
      </c>
    </row>
    <row r="10" spans="1:109" x14ac:dyDescent="0.25">
      <c r="A10">
        <v>8</v>
      </c>
      <c r="B10">
        <v>8</v>
      </c>
      <c r="C10">
        <v>165498</v>
      </c>
      <c r="D10">
        <v>65379</v>
      </c>
      <c r="E10">
        <v>96470</v>
      </c>
      <c r="F10">
        <v>191877</v>
      </c>
      <c r="G10">
        <v>82752</v>
      </c>
      <c r="H10">
        <v>106206</v>
      </c>
      <c r="I10">
        <v>147776</v>
      </c>
      <c r="J10">
        <v>62230</v>
      </c>
      <c r="K10">
        <v>85546</v>
      </c>
      <c r="L10">
        <v>148249</v>
      </c>
      <c r="M10">
        <v>68231</v>
      </c>
      <c r="N10">
        <v>80018</v>
      </c>
      <c r="O10">
        <v>149339</v>
      </c>
      <c r="P10">
        <v>59186</v>
      </c>
      <c r="Q10">
        <v>85936</v>
      </c>
      <c r="R10">
        <v>176947</v>
      </c>
      <c r="S10">
        <v>52048</v>
      </c>
      <c r="T10">
        <v>118020</v>
      </c>
      <c r="U10">
        <v>178960</v>
      </c>
      <c r="V10">
        <v>67973</v>
      </c>
      <c r="W10">
        <v>102954</v>
      </c>
      <c r="X10">
        <v>252780</v>
      </c>
      <c r="Y10">
        <v>205476</v>
      </c>
      <c r="Z10">
        <v>3807</v>
      </c>
      <c r="AA10">
        <v>37348</v>
      </c>
      <c r="AB10">
        <v>4100</v>
      </c>
      <c r="AC10">
        <v>1497</v>
      </c>
      <c r="AD10">
        <v>60</v>
      </c>
      <c r="AE10">
        <v>35456</v>
      </c>
      <c r="AF10">
        <v>3456</v>
      </c>
      <c r="AG10">
        <v>225</v>
      </c>
      <c r="AH10">
        <v>722</v>
      </c>
      <c r="AI10">
        <v>0</v>
      </c>
      <c r="AJ10">
        <v>339694</v>
      </c>
      <c r="AK10">
        <v>259350</v>
      </c>
      <c r="AL10">
        <v>10121</v>
      </c>
      <c r="AM10">
        <v>56382</v>
      </c>
      <c r="AN10">
        <v>11960</v>
      </c>
      <c r="AO10">
        <v>2648</v>
      </c>
      <c r="AP10">
        <v>391</v>
      </c>
      <c r="AQ10">
        <v>0</v>
      </c>
      <c r="AR10">
        <v>0</v>
      </c>
      <c r="AS10">
        <v>252467</v>
      </c>
      <c r="AT10">
        <v>206241</v>
      </c>
      <c r="AU10">
        <v>3960</v>
      </c>
      <c r="AV10">
        <v>36717</v>
      </c>
      <c r="AW10">
        <v>3873</v>
      </c>
      <c r="AX10">
        <v>1206</v>
      </c>
      <c r="AY10">
        <v>75</v>
      </c>
      <c r="AZ10">
        <v>35032</v>
      </c>
      <c r="BA10">
        <v>3405</v>
      </c>
      <c r="BB10">
        <v>256</v>
      </c>
      <c r="BC10">
        <v>561</v>
      </c>
      <c r="BD10">
        <v>0</v>
      </c>
      <c r="BE10">
        <v>340362</v>
      </c>
      <c r="BF10">
        <v>260611</v>
      </c>
      <c r="BG10">
        <v>9712</v>
      </c>
      <c r="BH10">
        <v>56378</v>
      </c>
      <c r="BI10">
        <v>12069</v>
      </c>
      <c r="BJ10">
        <v>1897</v>
      </c>
      <c r="BK10">
        <v>206</v>
      </c>
      <c r="BL10">
        <v>50218</v>
      </c>
      <c r="BM10">
        <v>10271</v>
      </c>
      <c r="BN10">
        <v>281</v>
      </c>
      <c r="BO10">
        <v>980</v>
      </c>
      <c r="BP10">
        <v>8210</v>
      </c>
      <c r="BQ10">
        <v>336739</v>
      </c>
      <c r="BR10">
        <v>271306</v>
      </c>
      <c r="BS10">
        <v>8285</v>
      </c>
      <c r="BT10">
        <v>47413</v>
      </c>
      <c r="BU10">
        <v>8389</v>
      </c>
      <c r="BV10">
        <v>2074</v>
      </c>
      <c r="BW10">
        <v>436</v>
      </c>
      <c r="BX10">
        <v>0</v>
      </c>
      <c r="BY10">
        <v>0</v>
      </c>
      <c r="BZ10">
        <v>255963</v>
      </c>
      <c r="CA10">
        <v>212765</v>
      </c>
      <c r="CB10">
        <v>5101</v>
      </c>
      <c r="CC10">
        <v>31231</v>
      </c>
      <c r="CD10">
        <v>5825</v>
      </c>
      <c r="CE10">
        <v>1454</v>
      </c>
      <c r="CF10">
        <v>262</v>
      </c>
      <c r="CG10">
        <v>0</v>
      </c>
      <c r="CH10">
        <v>0</v>
      </c>
      <c r="CI10">
        <v>269222</v>
      </c>
      <c r="CJ10">
        <v>204085</v>
      </c>
      <c r="CK10">
        <v>8634</v>
      </c>
      <c r="CL10">
        <v>37943</v>
      </c>
      <c r="CM10">
        <v>8636</v>
      </c>
      <c r="CN10">
        <v>352</v>
      </c>
      <c r="CO10">
        <v>262</v>
      </c>
      <c r="CP10">
        <v>905</v>
      </c>
      <c r="CQ10">
        <v>8405</v>
      </c>
      <c r="CR10">
        <v>348642</v>
      </c>
      <c r="CS10">
        <v>252822</v>
      </c>
      <c r="CT10">
        <v>14126</v>
      </c>
      <c r="CU10">
        <v>60331</v>
      </c>
      <c r="CV10">
        <v>14031</v>
      </c>
      <c r="CW10">
        <v>6655</v>
      </c>
      <c r="CX10">
        <v>734</v>
      </c>
      <c r="CY10">
        <v>269222</v>
      </c>
      <c r="CZ10">
        <v>204085</v>
      </c>
      <c r="DA10">
        <v>8634</v>
      </c>
      <c r="DB10">
        <v>41117</v>
      </c>
      <c r="DC10">
        <v>9869</v>
      </c>
      <c r="DD10">
        <v>4801</v>
      </c>
      <c r="DE10">
        <v>469</v>
      </c>
    </row>
    <row r="11" spans="1:109" x14ac:dyDescent="0.25">
      <c r="A11">
        <v>9</v>
      </c>
      <c r="B11">
        <v>9</v>
      </c>
      <c r="C11">
        <v>145320</v>
      </c>
      <c r="D11">
        <v>102394</v>
      </c>
      <c r="E11">
        <v>39514</v>
      </c>
      <c r="F11">
        <v>164523</v>
      </c>
      <c r="G11">
        <v>121385</v>
      </c>
      <c r="H11">
        <v>40576</v>
      </c>
      <c r="I11">
        <v>129690</v>
      </c>
      <c r="J11">
        <v>95286</v>
      </c>
      <c r="K11">
        <v>34404</v>
      </c>
      <c r="L11">
        <v>130295</v>
      </c>
      <c r="M11">
        <v>99190</v>
      </c>
      <c r="N11">
        <v>31105</v>
      </c>
      <c r="O11">
        <v>130865</v>
      </c>
      <c r="P11">
        <v>92840</v>
      </c>
      <c r="Q11">
        <v>34349</v>
      </c>
      <c r="R11">
        <v>156870</v>
      </c>
      <c r="S11">
        <v>93161</v>
      </c>
      <c r="T11">
        <v>56865</v>
      </c>
      <c r="U11">
        <v>159797</v>
      </c>
      <c r="V11">
        <v>112670</v>
      </c>
      <c r="W11">
        <v>40270</v>
      </c>
      <c r="X11">
        <v>261009</v>
      </c>
      <c r="Y11">
        <v>150184</v>
      </c>
      <c r="Z11">
        <v>4647</v>
      </c>
      <c r="AA11">
        <v>99840</v>
      </c>
      <c r="AB11">
        <v>4132</v>
      </c>
      <c r="AC11">
        <v>1643</v>
      </c>
      <c r="AD11">
        <v>237</v>
      </c>
      <c r="AE11">
        <v>96342</v>
      </c>
      <c r="AF11">
        <v>3307</v>
      </c>
      <c r="AG11">
        <v>317</v>
      </c>
      <c r="AH11">
        <v>870</v>
      </c>
      <c r="AI11">
        <v>0</v>
      </c>
      <c r="AJ11">
        <v>349952</v>
      </c>
      <c r="AK11">
        <v>179535</v>
      </c>
      <c r="AL11">
        <v>12719</v>
      </c>
      <c r="AM11">
        <v>148062</v>
      </c>
      <c r="AN11">
        <v>9602</v>
      </c>
      <c r="AO11">
        <v>3191</v>
      </c>
      <c r="AP11">
        <v>471</v>
      </c>
      <c r="AQ11">
        <v>0</v>
      </c>
      <c r="AR11">
        <v>0</v>
      </c>
      <c r="AS11">
        <v>259297</v>
      </c>
      <c r="AT11">
        <v>150103</v>
      </c>
      <c r="AU11">
        <v>4319</v>
      </c>
      <c r="AV11">
        <v>98993</v>
      </c>
      <c r="AW11">
        <v>3502</v>
      </c>
      <c r="AX11">
        <v>1703</v>
      </c>
      <c r="AY11">
        <v>339</v>
      </c>
      <c r="AZ11">
        <v>95742</v>
      </c>
      <c r="BA11">
        <v>2782</v>
      </c>
      <c r="BB11">
        <v>317</v>
      </c>
      <c r="BC11">
        <v>778</v>
      </c>
      <c r="BD11">
        <v>0</v>
      </c>
      <c r="BE11">
        <v>347293</v>
      </c>
      <c r="BF11">
        <v>179558</v>
      </c>
      <c r="BG11">
        <v>12362</v>
      </c>
      <c r="BH11">
        <v>146135</v>
      </c>
      <c r="BI11">
        <v>8492</v>
      </c>
      <c r="BJ11">
        <v>3251</v>
      </c>
      <c r="BK11">
        <v>617</v>
      </c>
      <c r="BL11">
        <v>135922</v>
      </c>
      <c r="BM11">
        <v>6330</v>
      </c>
      <c r="BN11">
        <v>383</v>
      </c>
      <c r="BO11">
        <v>841</v>
      </c>
      <c r="BP11">
        <v>11513</v>
      </c>
      <c r="BQ11">
        <v>342319</v>
      </c>
      <c r="BR11">
        <v>179160</v>
      </c>
      <c r="BS11">
        <v>9835</v>
      </c>
      <c r="BT11">
        <v>144991</v>
      </c>
      <c r="BU11">
        <v>7366</v>
      </c>
      <c r="BV11">
        <v>2999</v>
      </c>
      <c r="BW11">
        <v>537</v>
      </c>
      <c r="BX11">
        <v>0</v>
      </c>
      <c r="BY11">
        <v>0</v>
      </c>
      <c r="BZ11">
        <v>265018</v>
      </c>
      <c r="CA11">
        <v>150890</v>
      </c>
      <c r="CB11">
        <v>6594</v>
      </c>
      <c r="CC11">
        <v>100645</v>
      </c>
      <c r="CD11">
        <v>6005</v>
      </c>
      <c r="CE11">
        <v>2174</v>
      </c>
      <c r="CF11">
        <v>352</v>
      </c>
      <c r="CG11">
        <v>0</v>
      </c>
      <c r="CH11">
        <v>0</v>
      </c>
      <c r="CI11">
        <v>282053</v>
      </c>
      <c r="CJ11">
        <v>151349</v>
      </c>
      <c r="CK11">
        <v>11796</v>
      </c>
      <c r="CL11">
        <v>99285</v>
      </c>
      <c r="CM11">
        <v>7871</v>
      </c>
      <c r="CN11">
        <v>470</v>
      </c>
      <c r="CO11">
        <v>113</v>
      </c>
      <c r="CP11">
        <v>1266</v>
      </c>
      <c r="CQ11">
        <v>9903</v>
      </c>
      <c r="CR11">
        <v>357681</v>
      </c>
      <c r="CS11">
        <v>175864</v>
      </c>
      <c r="CT11">
        <v>18317</v>
      </c>
      <c r="CU11">
        <v>146569</v>
      </c>
      <c r="CV11">
        <v>11918</v>
      </c>
      <c r="CW11">
        <v>6175</v>
      </c>
      <c r="CX11">
        <v>557</v>
      </c>
      <c r="CY11">
        <v>282053</v>
      </c>
      <c r="CZ11">
        <v>151349</v>
      </c>
      <c r="DA11">
        <v>11796</v>
      </c>
      <c r="DB11">
        <v>104980</v>
      </c>
      <c r="DC11">
        <v>9765</v>
      </c>
      <c r="DD11">
        <v>4597</v>
      </c>
      <c r="DE11">
        <v>389</v>
      </c>
    </row>
    <row r="12" spans="1:109" x14ac:dyDescent="0.25">
      <c r="A12">
        <v>10</v>
      </c>
      <c r="B12">
        <v>10</v>
      </c>
      <c r="C12">
        <v>148258</v>
      </c>
      <c r="D12">
        <v>52906</v>
      </c>
      <c r="E12">
        <v>91601</v>
      </c>
      <c r="F12">
        <v>173296</v>
      </c>
      <c r="G12">
        <v>63571</v>
      </c>
      <c r="H12">
        <v>106592</v>
      </c>
      <c r="I12">
        <v>130494</v>
      </c>
      <c r="J12">
        <v>48668</v>
      </c>
      <c r="K12">
        <v>81826</v>
      </c>
      <c r="L12">
        <v>131317</v>
      </c>
      <c r="M12">
        <v>58413</v>
      </c>
      <c r="N12">
        <v>72904</v>
      </c>
      <c r="O12">
        <v>132051</v>
      </c>
      <c r="P12">
        <v>46741</v>
      </c>
      <c r="Q12">
        <v>81024</v>
      </c>
      <c r="R12">
        <v>160740</v>
      </c>
      <c r="S12">
        <v>44109</v>
      </c>
      <c r="T12">
        <v>109574</v>
      </c>
      <c r="U12">
        <v>161632</v>
      </c>
      <c r="V12">
        <v>56337</v>
      </c>
      <c r="W12">
        <v>97583</v>
      </c>
      <c r="X12">
        <v>263650</v>
      </c>
      <c r="Y12">
        <v>231355</v>
      </c>
      <c r="Z12">
        <v>5348</v>
      </c>
      <c r="AA12">
        <v>20167</v>
      </c>
      <c r="AB12">
        <v>3987</v>
      </c>
      <c r="AC12">
        <v>2154</v>
      </c>
      <c r="AD12">
        <v>97</v>
      </c>
      <c r="AE12">
        <v>18121</v>
      </c>
      <c r="AF12">
        <v>3053</v>
      </c>
      <c r="AG12">
        <v>339</v>
      </c>
      <c r="AH12">
        <v>767</v>
      </c>
      <c r="AI12">
        <v>0</v>
      </c>
      <c r="AJ12">
        <v>343146</v>
      </c>
      <c r="AK12">
        <v>291929</v>
      </c>
      <c r="AL12">
        <v>10039</v>
      </c>
      <c r="AM12">
        <v>30499</v>
      </c>
      <c r="AN12">
        <v>8669</v>
      </c>
      <c r="AO12">
        <v>3359</v>
      </c>
      <c r="AP12">
        <v>607</v>
      </c>
      <c r="AQ12">
        <v>0</v>
      </c>
      <c r="AR12">
        <v>0</v>
      </c>
      <c r="AS12">
        <v>262780</v>
      </c>
      <c r="AT12">
        <v>230930</v>
      </c>
      <c r="AU12">
        <v>5135</v>
      </c>
      <c r="AV12">
        <v>20133</v>
      </c>
      <c r="AW12">
        <v>3986</v>
      </c>
      <c r="AX12">
        <v>2103</v>
      </c>
      <c r="AY12">
        <v>57</v>
      </c>
      <c r="AZ12">
        <v>18135</v>
      </c>
      <c r="BA12">
        <v>3123</v>
      </c>
      <c r="BB12">
        <v>307</v>
      </c>
      <c r="BC12">
        <v>655</v>
      </c>
      <c r="BD12">
        <v>0</v>
      </c>
      <c r="BE12">
        <v>342905</v>
      </c>
      <c r="BF12">
        <v>292160</v>
      </c>
      <c r="BG12">
        <v>9789</v>
      </c>
      <c r="BH12">
        <v>30408</v>
      </c>
      <c r="BI12">
        <v>8555</v>
      </c>
      <c r="BJ12">
        <v>3444</v>
      </c>
      <c r="BK12">
        <v>620</v>
      </c>
      <c r="BL12">
        <v>22945</v>
      </c>
      <c r="BM12">
        <v>5955</v>
      </c>
      <c r="BN12">
        <v>377</v>
      </c>
      <c r="BO12">
        <v>399</v>
      </c>
      <c r="BP12">
        <v>11156</v>
      </c>
      <c r="BQ12">
        <v>341946</v>
      </c>
      <c r="BR12">
        <v>294912</v>
      </c>
      <c r="BS12">
        <v>7803</v>
      </c>
      <c r="BT12">
        <v>29514</v>
      </c>
      <c r="BU12">
        <v>7570</v>
      </c>
      <c r="BV12">
        <v>3188</v>
      </c>
      <c r="BW12">
        <v>433</v>
      </c>
      <c r="BX12">
        <v>0</v>
      </c>
      <c r="BY12">
        <v>0</v>
      </c>
      <c r="BZ12">
        <v>263908</v>
      </c>
      <c r="CA12">
        <v>231839</v>
      </c>
      <c r="CB12">
        <v>4857</v>
      </c>
      <c r="CC12">
        <v>20131</v>
      </c>
      <c r="CD12">
        <v>5393</v>
      </c>
      <c r="CE12">
        <v>2296</v>
      </c>
      <c r="CF12">
        <v>249</v>
      </c>
      <c r="CG12">
        <v>0</v>
      </c>
      <c r="CH12">
        <v>0</v>
      </c>
      <c r="CI12">
        <v>270968</v>
      </c>
      <c r="CJ12">
        <v>227607</v>
      </c>
      <c r="CK12">
        <v>7089</v>
      </c>
      <c r="CL12">
        <v>18864</v>
      </c>
      <c r="CM12">
        <v>5396</v>
      </c>
      <c r="CN12">
        <v>609</v>
      </c>
      <c r="CO12">
        <v>139</v>
      </c>
      <c r="CP12">
        <v>1024</v>
      </c>
      <c r="CQ12">
        <v>10240</v>
      </c>
      <c r="CR12">
        <v>345985</v>
      </c>
      <c r="CS12">
        <v>283644</v>
      </c>
      <c r="CT12">
        <v>11294</v>
      </c>
      <c r="CU12">
        <v>32057</v>
      </c>
      <c r="CV12">
        <v>9752</v>
      </c>
      <c r="CW12">
        <v>8124</v>
      </c>
      <c r="CX12">
        <v>643</v>
      </c>
      <c r="CY12">
        <v>270968</v>
      </c>
      <c r="CZ12">
        <v>227607</v>
      </c>
      <c r="DA12">
        <v>7089</v>
      </c>
      <c r="DB12">
        <v>22137</v>
      </c>
      <c r="DC12">
        <v>7017</v>
      </c>
      <c r="DD12">
        <v>5989</v>
      </c>
      <c r="DE12">
        <v>400</v>
      </c>
    </row>
    <row r="13" spans="1:109" x14ac:dyDescent="0.25">
      <c r="A13">
        <v>11</v>
      </c>
      <c r="B13">
        <v>11</v>
      </c>
      <c r="C13">
        <v>149254</v>
      </c>
      <c r="D13">
        <v>80662</v>
      </c>
      <c r="E13">
        <v>64552</v>
      </c>
      <c r="F13">
        <v>174197</v>
      </c>
      <c r="G13">
        <v>94448</v>
      </c>
      <c r="H13">
        <v>76798</v>
      </c>
      <c r="I13">
        <v>129641</v>
      </c>
      <c r="J13">
        <v>74564</v>
      </c>
      <c r="K13">
        <v>55077</v>
      </c>
      <c r="L13">
        <v>130695</v>
      </c>
      <c r="M13">
        <v>82994</v>
      </c>
      <c r="N13">
        <v>47701</v>
      </c>
      <c r="O13">
        <v>132079</v>
      </c>
      <c r="P13">
        <v>73361</v>
      </c>
      <c r="Q13">
        <v>54047</v>
      </c>
      <c r="R13">
        <v>162677</v>
      </c>
      <c r="S13">
        <v>73046</v>
      </c>
      <c r="T13">
        <v>82275</v>
      </c>
      <c r="U13">
        <v>166365</v>
      </c>
      <c r="V13">
        <v>85786</v>
      </c>
      <c r="W13">
        <v>71210</v>
      </c>
      <c r="X13">
        <v>261381</v>
      </c>
      <c r="Y13">
        <v>209865</v>
      </c>
      <c r="Z13">
        <v>13143</v>
      </c>
      <c r="AA13">
        <v>32797</v>
      </c>
      <c r="AB13">
        <v>3541</v>
      </c>
      <c r="AC13">
        <v>1678</v>
      </c>
      <c r="AD13">
        <v>102</v>
      </c>
      <c r="AE13">
        <v>30568</v>
      </c>
      <c r="AF13">
        <v>2947</v>
      </c>
      <c r="AG13">
        <v>426</v>
      </c>
      <c r="AH13">
        <v>395</v>
      </c>
      <c r="AI13">
        <v>0</v>
      </c>
      <c r="AJ13">
        <v>343679</v>
      </c>
      <c r="AK13">
        <v>262588</v>
      </c>
      <c r="AL13">
        <v>22029</v>
      </c>
      <c r="AM13">
        <v>49460</v>
      </c>
      <c r="AN13">
        <v>8724</v>
      </c>
      <c r="AO13">
        <v>3476</v>
      </c>
      <c r="AP13">
        <v>359</v>
      </c>
      <c r="AQ13">
        <v>0</v>
      </c>
      <c r="AR13">
        <v>0</v>
      </c>
      <c r="AS13">
        <v>261548</v>
      </c>
      <c r="AT13">
        <v>211133</v>
      </c>
      <c r="AU13">
        <v>12160</v>
      </c>
      <c r="AV13">
        <v>32298</v>
      </c>
      <c r="AW13">
        <v>3745</v>
      </c>
      <c r="AX13">
        <v>1806</v>
      </c>
      <c r="AY13">
        <v>102</v>
      </c>
      <c r="AZ13">
        <v>29814</v>
      </c>
      <c r="BA13">
        <v>3144</v>
      </c>
      <c r="BB13">
        <v>547</v>
      </c>
      <c r="BC13">
        <v>447</v>
      </c>
      <c r="BD13">
        <v>0</v>
      </c>
      <c r="BE13">
        <v>343904</v>
      </c>
      <c r="BF13">
        <v>264592</v>
      </c>
      <c r="BG13">
        <v>20689</v>
      </c>
      <c r="BH13">
        <v>49104</v>
      </c>
      <c r="BI13">
        <v>8996</v>
      </c>
      <c r="BJ13">
        <v>3616</v>
      </c>
      <c r="BK13">
        <v>313</v>
      </c>
      <c r="BL13">
        <v>40071</v>
      </c>
      <c r="BM13">
        <v>6566</v>
      </c>
      <c r="BN13">
        <v>695</v>
      </c>
      <c r="BO13">
        <v>779</v>
      </c>
      <c r="BP13">
        <v>10417</v>
      </c>
      <c r="BQ13">
        <v>343179</v>
      </c>
      <c r="BR13">
        <v>274993</v>
      </c>
      <c r="BS13">
        <v>17695</v>
      </c>
      <c r="BT13">
        <v>42114</v>
      </c>
      <c r="BU13">
        <v>7627</v>
      </c>
      <c r="BV13">
        <v>2866</v>
      </c>
      <c r="BW13">
        <v>296</v>
      </c>
      <c r="BX13">
        <v>0</v>
      </c>
      <c r="BY13">
        <v>0</v>
      </c>
      <c r="BZ13">
        <v>263699</v>
      </c>
      <c r="CA13">
        <v>218981</v>
      </c>
      <c r="CB13">
        <v>10533</v>
      </c>
      <c r="CC13">
        <v>27616</v>
      </c>
      <c r="CD13">
        <v>5435</v>
      </c>
      <c r="CE13">
        <v>2021</v>
      </c>
      <c r="CF13">
        <v>190</v>
      </c>
      <c r="CG13">
        <v>0</v>
      </c>
      <c r="CH13">
        <v>0</v>
      </c>
      <c r="CI13">
        <v>270877</v>
      </c>
      <c r="CJ13">
        <v>208000</v>
      </c>
      <c r="CK13">
        <v>14526</v>
      </c>
      <c r="CL13">
        <v>32308</v>
      </c>
      <c r="CM13">
        <v>5004</v>
      </c>
      <c r="CN13">
        <v>489</v>
      </c>
      <c r="CO13">
        <v>73</v>
      </c>
      <c r="CP13">
        <v>906</v>
      </c>
      <c r="CQ13">
        <v>9571</v>
      </c>
      <c r="CR13">
        <v>345846</v>
      </c>
      <c r="CS13">
        <v>253913</v>
      </c>
      <c r="CT13">
        <v>22898</v>
      </c>
      <c r="CU13">
        <v>54141</v>
      </c>
      <c r="CV13">
        <v>8614</v>
      </c>
      <c r="CW13">
        <v>7175</v>
      </c>
      <c r="CX13">
        <v>295</v>
      </c>
      <c r="CY13">
        <v>270877</v>
      </c>
      <c r="CZ13">
        <v>208000</v>
      </c>
      <c r="DA13">
        <v>14526</v>
      </c>
      <c r="DB13">
        <v>36408</v>
      </c>
      <c r="DC13">
        <v>6319</v>
      </c>
      <c r="DD13">
        <v>5279</v>
      </c>
      <c r="DE13">
        <v>194</v>
      </c>
    </row>
    <row r="14" spans="1:109" x14ac:dyDescent="0.25">
      <c r="A14">
        <v>12</v>
      </c>
      <c r="B14">
        <v>12</v>
      </c>
      <c r="C14">
        <v>148338</v>
      </c>
      <c r="D14">
        <v>34610</v>
      </c>
      <c r="E14">
        <v>110053</v>
      </c>
      <c r="F14">
        <v>175997</v>
      </c>
      <c r="G14">
        <v>39138</v>
      </c>
      <c r="H14">
        <v>134344</v>
      </c>
      <c r="I14">
        <v>128519</v>
      </c>
      <c r="J14">
        <v>31729</v>
      </c>
      <c r="K14">
        <v>96790</v>
      </c>
      <c r="L14">
        <v>129393</v>
      </c>
      <c r="M14">
        <v>42486</v>
      </c>
      <c r="N14">
        <v>86907</v>
      </c>
      <c r="O14">
        <v>129750</v>
      </c>
      <c r="P14">
        <v>31306</v>
      </c>
      <c r="Q14">
        <v>94343</v>
      </c>
      <c r="R14">
        <v>162073</v>
      </c>
      <c r="S14">
        <v>28797</v>
      </c>
      <c r="T14">
        <v>126154</v>
      </c>
      <c r="U14">
        <v>163882</v>
      </c>
      <c r="V14">
        <v>35925</v>
      </c>
      <c r="W14">
        <v>121242</v>
      </c>
      <c r="X14">
        <v>257781</v>
      </c>
      <c r="Y14">
        <v>237800</v>
      </c>
      <c r="Z14">
        <v>3865</v>
      </c>
      <c r="AA14">
        <v>13130</v>
      </c>
      <c r="AB14">
        <v>1467</v>
      </c>
      <c r="AC14">
        <v>1557</v>
      </c>
      <c r="AD14">
        <v>34</v>
      </c>
      <c r="AE14">
        <v>11436</v>
      </c>
      <c r="AF14">
        <v>1118</v>
      </c>
      <c r="AG14">
        <v>681</v>
      </c>
      <c r="AH14">
        <v>168</v>
      </c>
      <c r="AI14">
        <v>0</v>
      </c>
      <c r="AJ14">
        <v>342496</v>
      </c>
      <c r="AK14">
        <v>308927</v>
      </c>
      <c r="AL14">
        <v>7239</v>
      </c>
      <c r="AM14">
        <v>20884</v>
      </c>
      <c r="AN14">
        <v>3552</v>
      </c>
      <c r="AO14">
        <v>2236</v>
      </c>
      <c r="AP14">
        <v>305</v>
      </c>
      <c r="AQ14">
        <v>0</v>
      </c>
      <c r="AR14">
        <v>0</v>
      </c>
      <c r="AS14">
        <v>258286</v>
      </c>
      <c r="AT14">
        <v>238502</v>
      </c>
      <c r="AU14">
        <v>3667</v>
      </c>
      <c r="AV14">
        <v>12824</v>
      </c>
      <c r="AW14">
        <v>1591</v>
      </c>
      <c r="AX14">
        <v>1613</v>
      </c>
      <c r="AY14">
        <v>53</v>
      </c>
      <c r="AZ14">
        <v>11338</v>
      </c>
      <c r="BA14">
        <v>1217</v>
      </c>
      <c r="BB14">
        <v>653</v>
      </c>
      <c r="BC14">
        <v>196</v>
      </c>
      <c r="BD14">
        <v>0</v>
      </c>
      <c r="BE14">
        <v>343423</v>
      </c>
      <c r="BF14">
        <v>310286</v>
      </c>
      <c r="BG14">
        <v>7114</v>
      </c>
      <c r="BH14">
        <v>20591</v>
      </c>
      <c r="BI14">
        <v>3374</v>
      </c>
      <c r="BJ14">
        <v>2340</v>
      </c>
      <c r="BK14">
        <v>277</v>
      </c>
      <c r="BL14">
        <v>15635</v>
      </c>
      <c r="BM14">
        <v>2171</v>
      </c>
      <c r="BN14">
        <v>708</v>
      </c>
      <c r="BO14">
        <v>391</v>
      </c>
      <c r="BP14">
        <v>6886</v>
      </c>
      <c r="BQ14">
        <v>349002</v>
      </c>
      <c r="BR14">
        <v>319144</v>
      </c>
      <c r="BS14">
        <v>5717</v>
      </c>
      <c r="BT14">
        <v>19445</v>
      </c>
      <c r="BU14">
        <v>2790</v>
      </c>
      <c r="BV14">
        <v>2384</v>
      </c>
      <c r="BW14">
        <v>339</v>
      </c>
      <c r="BX14">
        <v>0</v>
      </c>
      <c r="BY14">
        <v>0</v>
      </c>
      <c r="BZ14">
        <v>260663</v>
      </c>
      <c r="CA14">
        <v>242050</v>
      </c>
      <c r="CB14">
        <v>3323</v>
      </c>
      <c r="CC14">
        <v>12020</v>
      </c>
      <c r="CD14">
        <v>1842</v>
      </c>
      <c r="CE14">
        <v>1660</v>
      </c>
      <c r="CF14">
        <v>199</v>
      </c>
      <c r="CG14">
        <v>0</v>
      </c>
      <c r="CH14">
        <v>0</v>
      </c>
      <c r="CI14">
        <v>262250</v>
      </c>
      <c r="CJ14">
        <v>235313</v>
      </c>
      <c r="CK14">
        <v>4927</v>
      </c>
      <c r="CL14">
        <v>11279</v>
      </c>
      <c r="CM14">
        <v>1741</v>
      </c>
      <c r="CN14">
        <v>537</v>
      </c>
      <c r="CO14">
        <v>411</v>
      </c>
      <c r="CP14">
        <v>681</v>
      </c>
      <c r="CQ14">
        <v>7361</v>
      </c>
      <c r="CR14">
        <v>344252</v>
      </c>
      <c r="CS14">
        <v>303051</v>
      </c>
      <c r="CT14">
        <v>7939</v>
      </c>
      <c r="CU14">
        <v>21384</v>
      </c>
      <c r="CV14">
        <v>3518</v>
      </c>
      <c r="CW14">
        <v>6340</v>
      </c>
      <c r="CX14">
        <v>1008</v>
      </c>
      <c r="CY14">
        <v>262250</v>
      </c>
      <c r="CZ14">
        <v>235313</v>
      </c>
      <c r="DA14">
        <v>4927</v>
      </c>
      <c r="DB14">
        <v>13545</v>
      </c>
      <c r="DC14">
        <v>2398</v>
      </c>
      <c r="DD14">
        <v>4557</v>
      </c>
      <c r="DE14">
        <v>593</v>
      </c>
    </row>
    <row r="15" spans="1:109" x14ac:dyDescent="0.25">
      <c r="A15">
        <v>13</v>
      </c>
      <c r="B15">
        <v>13</v>
      </c>
      <c r="C15">
        <v>149843</v>
      </c>
      <c r="D15">
        <v>72035</v>
      </c>
      <c r="E15">
        <v>73802</v>
      </c>
      <c r="F15">
        <v>182608</v>
      </c>
      <c r="G15">
        <v>84837</v>
      </c>
      <c r="H15">
        <v>95100</v>
      </c>
      <c r="I15">
        <v>128524</v>
      </c>
      <c r="J15">
        <v>66966</v>
      </c>
      <c r="K15">
        <v>61558</v>
      </c>
      <c r="L15">
        <v>132218</v>
      </c>
      <c r="M15">
        <v>76581</v>
      </c>
      <c r="N15">
        <v>55637</v>
      </c>
      <c r="O15">
        <v>132987</v>
      </c>
      <c r="P15">
        <v>66473</v>
      </c>
      <c r="Q15">
        <v>62269</v>
      </c>
      <c r="R15">
        <v>159877</v>
      </c>
      <c r="S15">
        <v>62771</v>
      </c>
      <c r="T15">
        <v>87788</v>
      </c>
      <c r="U15">
        <v>163161</v>
      </c>
      <c r="V15">
        <v>75046</v>
      </c>
      <c r="W15">
        <v>80322</v>
      </c>
      <c r="X15">
        <v>273026</v>
      </c>
      <c r="Y15">
        <v>227902</v>
      </c>
      <c r="Z15">
        <v>20265</v>
      </c>
      <c r="AA15">
        <v>20338</v>
      </c>
      <c r="AB15">
        <v>2515</v>
      </c>
      <c r="AC15">
        <v>1855</v>
      </c>
      <c r="AD15">
        <v>70</v>
      </c>
      <c r="AE15">
        <v>18245</v>
      </c>
      <c r="AF15">
        <v>1923</v>
      </c>
      <c r="AG15">
        <v>695</v>
      </c>
      <c r="AH15">
        <v>308</v>
      </c>
      <c r="AI15">
        <v>0</v>
      </c>
      <c r="AJ15">
        <v>355225</v>
      </c>
      <c r="AK15">
        <v>284215</v>
      </c>
      <c r="AL15">
        <v>33209</v>
      </c>
      <c r="AM15">
        <v>34551</v>
      </c>
      <c r="AN15">
        <v>5672</v>
      </c>
      <c r="AO15">
        <v>3542</v>
      </c>
      <c r="AP15">
        <v>379</v>
      </c>
      <c r="AQ15">
        <v>0</v>
      </c>
      <c r="AR15">
        <v>0</v>
      </c>
      <c r="AS15">
        <v>272034</v>
      </c>
      <c r="AT15">
        <v>227782</v>
      </c>
      <c r="AU15">
        <v>19728</v>
      </c>
      <c r="AV15">
        <v>20109</v>
      </c>
      <c r="AW15">
        <v>2279</v>
      </c>
      <c r="AX15">
        <v>1921</v>
      </c>
      <c r="AY15">
        <v>65</v>
      </c>
      <c r="AZ15">
        <v>18166</v>
      </c>
      <c r="BA15">
        <v>1677</v>
      </c>
      <c r="BB15">
        <v>627</v>
      </c>
      <c r="BC15">
        <v>374</v>
      </c>
      <c r="BD15">
        <v>0</v>
      </c>
      <c r="BE15">
        <v>354724</v>
      </c>
      <c r="BF15">
        <v>284661</v>
      </c>
      <c r="BG15">
        <v>32507</v>
      </c>
      <c r="BH15">
        <v>34513</v>
      </c>
      <c r="BI15">
        <v>5492</v>
      </c>
      <c r="BJ15">
        <v>3781</v>
      </c>
      <c r="BK15">
        <v>456</v>
      </c>
      <c r="BL15">
        <v>24403</v>
      </c>
      <c r="BM15">
        <v>3377</v>
      </c>
      <c r="BN15">
        <v>731</v>
      </c>
      <c r="BO15">
        <v>307</v>
      </c>
      <c r="BP15">
        <v>8678</v>
      </c>
      <c r="BQ15">
        <v>350081</v>
      </c>
      <c r="BR15">
        <v>286790</v>
      </c>
      <c r="BS15">
        <v>27423</v>
      </c>
      <c r="BT15">
        <v>31793</v>
      </c>
      <c r="BU15">
        <v>4256</v>
      </c>
      <c r="BV15">
        <v>3432</v>
      </c>
      <c r="BW15">
        <v>302</v>
      </c>
      <c r="BX15">
        <v>0</v>
      </c>
      <c r="BY15">
        <v>0</v>
      </c>
      <c r="BZ15">
        <v>266392</v>
      </c>
      <c r="CA15">
        <v>225919</v>
      </c>
      <c r="CB15">
        <v>16720</v>
      </c>
      <c r="CC15">
        <v>19967</v>
      </c>
      <c r="CD15">
        <v>2855</v>
      </c>
      <c r="CE15">
        <v>2303</v>
      </c>
      <c r="CF15">
        <v>184</v>
      </c>
      <c r="CG15">
        <v>0</v>
      </c>
      <c r="CH15">
        <v>0</v>
      </c>
      <c r="CI15">
        <v>283154</v>
      </c>
      <c r="CJ15">
        <v>228361</v>
      </c>
      <c r="CK15">
        <v>22993</v>
      </c>
      <c r="CL15">
        <v>17776</v>
      </c>
      <c r="CM15">
        <v>3008</v>
      </c>
      <c r="CN15">
        <v>489</v>
      </c>
      <c r="CO15">
        <v>50</v>
      </c>
      <c r="CP15">
        <v>679</v>
      </c>
      <c r="CQ15">
        <v>9798</v>
      </c>
      <c r="CR15">
        <v>360945</v>
      </c>
      <c r="CS15">
        <v>280259</v>
      </c>
      <c r="CT15">
        <v>35402</v>
      </c>
      <c r="CU15">
        <v>33589</v>
      </c>
      <c r="CV15">
        <v>5876</v>
      </c>
      <c r="CW15">
        <v>8032</v>
      </c>
      <c r="CX15">
        <v>432</v>
      </c>
      <c r="CY15">
        <v>283154</v>
      </c>
      <c r="CZ15">
        <v>228361</v>
      </c>
      <c r="DA15">
        <v>22993</v>
      </c>
      <c r="DB15">
        <v>22138</v>
      </c>
      <c r="DC15">
        <v>4097</v>
      </c>
      <c r="DD15">
        <v>5879</v>
      </c>
      <c r="DE15">
        <v>289</v>
      </c>
    </row>
    <row r="16" spans="1:109" x14ac:dyDescent="0.25">
      <c r="A16">
        <v>14</v>
      </c>
      <c r="B16">
        <v>14</v>
      </c>
      <c r="C16">
        <v>145946</v>
      </c>
      <c r="D16">
        <v>41722</v>
      </c>
      <c r="E16">
        <v>100840</v>
      </c>
      <c r="F16">
        <v>175729</v>
      </c>
      <c r="G16">
        <v>49708</v>
      </c>
      <c r="H16">
        <v>123529</v>
      </c>
      <c r="I16">
        <v>125941</v>
      </c>
      <c r="J16">
        <v>39506</v>
      </c>
      <c r="K16">
        <v>86435</v>
      </c>
      <c r="L16">
        <v>126832</v>
      </c>
      <c r="M16">
        <v>45716</v>
      </c>
      <c r="N16">
        <v>81116</v>
      </c>
      <c r="O16">
        <v>127581</v>
      </c>
      <c r="P16">
        <v>38520</v>
      </c>
      <c r="Q16">
        <v>84977</v>
      </c>
      <c r="R16">
        <v>159049</v>
      </c>
      <c r="S16">
        <v>35004</v>
      </c>
      <c r="T16">
        <v>117272</v>
      </c>
      <c r="U16">
        <v>160424</v>
      </c>
      <c r="V16">
        <v>42526</v>
      </c>
      <c r="W16">
        <v>111300</v>
      </c>
      <c r="X16">
        <v>268400</v>
      </c>
      <c r="Y16">
        <v>256610</v>
      </c>
      <c r="Z16">
        <v>3074</v>
      </c>
      <c r="AA16">
        <v>4922</v>
      </c>
      <c r="AB16">
        <v>1486</v>
      </c>
      <c r="AC16">
        <v>2028</v>
      </c>
      <c r="AD16">
        <v>39</v>
      </c>
      <c r="AE16">
        <v>4308</v>
      </c>
      <c r="AF16">
        <v>1126</v>
      </c>
      <c r="AG16">
        <v>482</v>
      </c>
      <c r="AH16">
        <v>243</v>
      </c>
      <c r="AI16">
        <v>0</v>
      </c>
      <c r="AJ16">
        <v>351647</v>
      </c>
      <c r="AK16">
        <v>331207</v>
      </c>
      <c r="AL16">
        <v>5733</v>
      </c>
      <c r="AM16">
        <v>8247</v>
      </c>
      <c r="AN16">
        <v>4048</v>
      </c>
      <c r="AO16">
        <v>2764</v>
      </c>
      <c r="AP16">
        <v>226</v>
      </c>
      <c r="AQ16">
        <v>0</v>
      </c>
      <c r="AR16">
        <v>0</v>
      </c>
      <c r="AS16">
        <v>267205</v>
      </c>
      <c r="AT16">
        <v>255600</v>
      </c>
      <c r="AU16">
        <v>3027</v>
      </c>
      <c r="AV16">
        <v>4695</v>
      </c>
      <c r="AW16">
        <v>1398</v>
      </c>
      <c r="AX16">
        <v>2186</v>
      </c>
      <c r="AY16">
        <v>39</v>
      </c>
      <c r="AZ16">
        <v>4075</v>
      </c>
      <c r="BA16">
        <v>1054</v>
      </c>
      <c r="BB16">
        <v>661</v>
      </c>
      <c r="BC16">
        <v>204</v>
      </c>
      <c r="BD16">
        <v>0</v>
      </c>
      <c r="BE16">
        <v>351150</v>
      </c>
      <c r="BF16">
        <v>330659</v>
      </c>
      <c r="BG16">
        <v>5550</v>
      </c>
      <c r="BH16">
        <v>8055</v>
      </c>
      <c r="BI16">
        <v>3996</v>
      </c>
      <c r="BJ16">
        <v>3158</v>
      </c>
      <c r="BK16">
        <v>262</v>
      </c>
      <c r="BL16">
        <v>5320</v>
      </c>
      <c r="BM16">
        <v>2972</v>
      </c>
      <c r="BN16">
        <v>747</v>
      </c>
      <c r="BO16">
        <v>516</v>
      </c>
      <c r="BP16">
        <v>5299</v>
      </c>
      <c r="BQ16">
        <v>350258</v>
      </c>
      <c r="BR16">
        <v>333145</v>
      </c>
      <c r="BS16">
        <v>4296</v>
      </c>
      <c r="BT16">
        <v>6685</v>
      </c>
      <c r="BU16">
        <v>3129</v>
      </c>
      <c r="BV16">
        <v>3140</v>
      </c>
      <c r="BW16">
        <v>219</v>
      </c>
      <c r="BX16">
        <v>0</v>
      </c>
      <c r="BY16">
        <v>0</v>
      </c>
      <c r="BZ16">
        <v>263405</v>
      </c>
      <c r="CA16">
        <v>252275</v>
      </c>
      <c r="CB16">
        <v>2558</v>
      </c>
      <c r="CC16">
        <v>4218</v>
      </c>
      <c r="CD16">
        <v>2027</v>
      </c>
      <c r="CE16">
        <v>2410</v>
      </c>
      <c r="CF16">
        <v>134</v>
      </c>
      <c r="CG16">
        <v>0</v>
      </c>
      <c r="CH16">
        <v>0</v>
      </c>
      <c r="CI16">
        <v>273573</v>
      </c>
      <c r="CJ16">
        <v>252463</v>
      </c>
      <c r="CK16">
        <v>4112</v>
      </c>
      <c r="CL16">
        <v>4431</v>
      </c>
      <c r="CM16">
        <v>2292</v>
      </c>
      <c r="CN16">
        <v>637</v>
      </c>
      <c r="CO16">
        <v>50</v>
      </c>
      <c r="CP16">
        <v>606</v>
      </c>
      <c r="CQ16">
        <v>8982</v>
      </c>
      <c r="CR16">
        <v>353762</v>
      </c>
      <c r="CS16">
        <v>322518</v>
      </c>
      <c r="CT16">
        <v>6712</v>
      </c>
      <c r="CU16">
        <v>9209</v>
      </c>
      <c r="CV16">
        <v>4487</v>
      </c>
      <c r="CW16">
        <v>8670</v>
      </c>
      <c r="CX16">
        <v>369</v>
      </c>
      <c r="CY16">
        <v>273573</v>
      </c>
      <c r="CZ16">
        <v>252463</v>
      </c>
      <c r="DA16">
        <v>4112</v>
      </c>
      <c r="DB16">
        <v>5798</v>
      </c>
      <c r="DC16">
        <v>3050</v>
      </c>
      <c r="DD16">
        <v>6453</v>
      </c>
      <c r="DE16">
        <v>199</v>
      </c>
    </row>
    <row r="17" spans="1:109" x14ac:dyDescent="0.25">
      <c r="A17">
        <v>15</v>
      </c>
      <c r="B17">
        <v>15</v>
      </c>
      <c r="C17">
        <v>127065</v>
      </c>
      <c r="D17">
        <v>89228</v>
      </c>
      <c r="E17">
        <v>34813</v>
      </c>
      <c r="F17">
        <v>149811</v>
      </c>
      <c r="G17">
        <v>107412</v>
      </c>
      <c r="H17">
        <v>39997</v>
      </c>
      <c r="I17">
        <v>110693</v>
      </c>
      <c r="J17">
        <v>79254</v>
      </c>
      <c r="K17">
        <v>31439</v>
      </c>
      <c r="L17">
        <v>111658</v>
      </c>
      <c r="M17">
        <v>85736</v>
      </c>
      <c r="N17">
        <v>25922</v>
      </c>
      <c r="O17">
        <v>112082</v>
      </c>
      <c r="P17">
        <v>80843</v>
      </c>
      <c r="Q17">
        <v>28586</v>
      </c>
      <c r="R17">
        <v>137164</v>
      </c>
      <c r="S17">
        <v>84611</v>
      </c>
      <c r="T17">
        <v>46045</v>
      </c>
      <c r="U17">
        <v>140933</v>
      </c>
      <c r="V17">
        <v>97740</v>
      </c>
      <c r="W17">
        <v>37172</v>
      </c>
      <c r="X17">
        <v>245711</v>
      </c>
      <c r="Y17">
        <v>142319</v>
      </c>
      <c r="Z17">
        <v>7670</v>
      </c>
      <c r="AA17">
        <v>88386</v>
      </c>
      <c r="AB17">
        <v>4681</v>
      </c>
      <c r="AC17">
        <v>3006</v>
      </c>
      <c r="AD17">
        <v>194</v>
      </c>
      <c r="AE17">
        <v>83459</v>
      </c>
      <c r="AF17">
        <v>4140</v>
      </c>
      <c r="AG17">
        <v>604</v>
      </c>
      <c r="AH17">
        <v>816</v>
      </c>
      <c r="AI17">
        <v>0</v>
      </c>
      <c r="AJ17">
        <v>351255</v>
      </c>
      <c r="AK17">
        <v>175590</v>
      </c>
      <c r="AL17">
        <v>27613</v>
      </c>
      <c r="AM17">
        <v>137265</v>
      </c>
      <c r="AN17">
        <v>9970</v>
      </c>
      <c r="AO17">
        <v>5210</v>
      </c>
      <c r="AP17">
        <v>780</v>
      </c>
      <c r="AQ17">
        <v>0</v>
      </c>
      <c r="AR17">
        <v>0</v>
      </c>
      <c r="AS17">
        <v>244859</v>
      </c>
      <c r="AT17">
        <v>143647</v>
      </c>
      <c r="AU17">
        <v>7833</v>
      </c>
      <c r="AV17">
        <v>86134</v>
      </c>
      <c r="AW17">
        <v>4290</v>
      </c>
      <c r="AX17">
        <v>3196</v>
      </c>
      <c r="AY17">
        <v>184</v>
      </c>
      <c r="AZ17">
        <v>81569</v>
      </c>
      <c r="BA17">
        <v>3755</v>
      </c>
      <c r="BB17">
        <v>624</v>
      </c>
      <c r="BC17">
        <v>1072</v>
      </c>
      <c r="BD17">
        <v>0</v>
      </c>
      <c r="BE17">
        <v>348545</v>
      </c>
      <c r="BF17">
        <v>177668</v>
      </c>
      <c r="BG17">
        <v>26086</v>
      </c>
      <c r="BH17">
        <v>134103</v>
      </c>
      <c r="BI17">
        <v>9956</v>
      </c>
      <c r="BJ17">
        <v>6016</v>
      </c>
      <c r="BK17">
        <v>652</v>
      </c>
      <c r="BL17">
        <v>120378</v>
      </c>
      <c r="BM17">
        <v>7823</v>
      </c>
      <c r="BN17">
        <v>676</v>
      </c>
      <c r="BO17">
        <v>1094</v>
      </c>
      <c r="BP17">
        <v>14452</v>
      </c>
      <c r="BQ17">
        <v>325743</v>
      </c>
      <c r="BR17">
        <v>175539</v>
      </c>
      <c r="BS17">
        <v>21377</v>
      </c>
      <c r="BT17">
        <v>119675</v>
      </c>
      <c r="BU17">
        <v>8640</v>
      </c>
      <c r="BV17">
        <v>4136</v>
      </c>
      <c r="BW17">
        <v>661</v>
      </c>
      <c r="BX17">
        <v>0</v>
      </c>
      <c r="BY17">
        <v>0</v>
      </c>
      <c r="BZ17">
        <v>241133</v>
      </c>
      <c r="CA17">
        <v>140310</v>
      </c>
      <c r="CB17">
        <v>13018</v>
      </c>
      <c r="CC17">
        <v>80702</v>
      </c>
      <c r="CD17">
        <v>6191</v>
      </c>
      <c r="CE17">
        <v>2834</v>
      </c>
      <c r="CF17">
        <v>379</v>
      </c>
      <c r="CG17">
        <v>0</v>
      </c>
      <c r="CH17">
        <v>0</v>
      </c>
      <c r="CI17">
        <v>269534</v>
      </c>
      <c r="CJ17">
        <v>138048</v>
      </c>
      <c r="CK17">
        <v>21674</v>
      </c>
      <c r="CL17">
        <v>87849</v>
      </c>
      <c r="CM17">
        <v>8447</v>
      </c>
      <c r="CN17">
        <v>629</v>
      </c>
      <c r="CO17">
        <v>97</v>
      </c>
      <c r="CP17">
        <v>1422</v>
      </c>
      <c r="CQ17">
        <v>11368</v>
      </c>
      <c r="CR17">
        <v>356280</v>
      </c>
      <c r="CS17">
        <v>165477</v>
      </c>
      <c r="CT17">
        <v>33614</v>
      </c>
      <c r="CU17">
        <v>139255</v>
      </c>
      <c r="CV17">
        <v>14178</v>
      </c>
      <c r="CW17">
        <v>8307</v>
      </c>
      <c r="CX17">
        <v>592</v>
      </c>
      <c r="CY17">
        <v>269534</v>
      </c>
      <c r="CZ17">
        <v>138048</v>
      </c>
      <c r="DA17">
        <v>21674</v>
      </c>
      <c r="DB17">
        <v>95829</v>
      </c>
      <c r="DC17">
        <v>10244</v>
      </c>
      <c r="DD17">
        <v>6060</v>
      </c>
      <c r="DE17">
        <v>425</v>
      </c>
    </row>
    <row r="18" spans="1:109" x14ac:dyDescent="0.25">
      <c r="A18">
        <v>16</v>
      </c>
      <c r="B18">
        <v>16</v>
      </c>
      <c r="C18">
        <v>160529</v>
      </c>
      <c r="D18">
        <v>79824</v>
      </c>
      <c r="E18">
        <v>77014</v>
      </c>
      <c r="F18">
        <v>191021</v>
      </c>
      <c r="G18">
        <v>101777</v>
      </c>
      <c r="H18">
        <v>86306</v>
      </c>
      <c r="I18">
        <v>145476</v>
      </c>
      <c r="J18">
        <v>72685</v>
      </c>
      <c r="K18">
        <v>72791</v>
      </c>
      <c r="L18">
        <v>146125</v>
      </c>
      <c r="M18">
        <v>84269</v>
      </c>
      <c r="N18">
        <v>61856</v>
      </c>
      <c r="O18">
        <v>147422</v>
      </c>
      <c r="P18">
        <v>76380</v>
      </c>
      <c r="Q18">
        <v>67713</v>
      </c>
      <c r="R18">
        <v>165884</v>
      </c>
      <c r="S18">
        <v>63784</v>
      </c>
      <c r="T18">
        <v>95628</v>
      </c>
      <c r="U18">
        <v>167038</v>
      </c>
      <c r="V18">
        <v>80398</v>
      </c>
      <c r="W18">
        <v>77962</v>
      </c>
      <c r="X18">
        <v>256098</v>
      </c>
      <c r="Y18">
        <v>220521</v>
      </c>
      <c r="Z18">
        <v>5467</v>
      </c>
      <c r="AA18">
        <v>17858</v>
      </c>
      <c r="AB18">
        <v>10351</v>
      </c>
      <c r="AC18">
        <v>1628</v>
      </c>
      <c r="AD18">
        <v>4</v>
      </c>
      <c r="AE18">
        <v>15972</v>
      </c>
      <c r="AF18">
        <v>9212</v>
      </c>
      <c r="AG18">
        <v>520</v>
      </c>
      <c r="AH18">
        <v>587</v>
      </c>
      <c r="AI18">
        <v>0</v>
      </c>
      <c r="AJ18">
        <v>353147</v>
      </c>
      <c r="AK18">
        <v>281007</v>
      </c>
      <c r="AL18">
        <v>12367</v>
      </c>
      <c r="AM18">
        <v>28183</v>
      </c>
      <c r="AN18">
        <v>30529</v>
      </c>
      <c r="AO18">
        <v>2989</v>
      </c>
      <c r="AP18">
        <v>298</v>
      </c>
      <c r="AQ18">
        <v>0</v>
      </c>
      <c r="AR18">
        <v>0</v>
      </c>
      <c r="AS18">
        <v>252470</v>
      </c>
      <c r="AT18">
        <v>218722</v>
      </c>
      <c r="AU18">
        <v>5579</v>
      </c>
      <c r="AV18">
        <v>16805</v>
      </c>
      <c r="AW18">
        <v>9633</v>
      </c>
      <c r="AX18">
        <v>1497</v>
      </c>
      <c r="AY18">
        <v>4</v>
      </c>
      <c r="AZ18">
        <v>14743</v>
      </c>
      <c r="BA18">
        <v>8586</v>
      </c>
      <c r="BB18">
        <v>449</v>
      </c>
      <c r="BC18">
        <v>546</v>
      </c>
      <c r="BD18">
        <v>0</v>
      </c>
      <c r="BE18">
        <v>348698</v>
      </c>
      <c r="BF18">
        <v>279171</v>
      </c>
      <c r="BG18">
        <v>13086</v>
      </c>
      <c r="BH18">
        <v>26695</v>
      </c>
      <c r="BI18">
        <v>28922</v>
      </c>
      <c r="BJ18">
        <v>2882</v>
      </c>
      <c r="BK18">
        <v>311</v>
      </c>
      <c r="BL18">
        <v>20565</v>
      </c>
      <c r="BM18">
        <v>25887</v>
      </c>
      <c r="BN18">
        <v>590</v>
      </c>
      <c r="BO18">
        <v>322</v>
      </c>
      <c r="BP18">
        <v>9076</v>
      </c>
      <c r="BQ18">
        <v>318591</v>
      </c>
      <c r="BR18">
        <v>266241</v>
      </c>
      <c r="BS18">
        <v>10124</v>
      </c>
      <c r="BT18">
        <v>19333</v>
      </c>
      <c r="BU18">
        <v>21615</v>
      </c>
      <c r="BV18">
        <v>1965</v>
      </c>
      <c r="BW18">
        <v>243</v>
      </c>
      <c r="BX18">
        <v>0</v>
      </c>
      <c r="BY18">
        <v>0</v>
      </c>
      <c r="BZ18">
        <v>244305</v>
      </c>
      <c r="CA18">
        <v>207894</v>
      </c>
      <c r="CB18">
        <v>6496</v>
      </c>
      <c r="CC18">
        <v>13654</v>
      </c>
      <c r="CD18">
        <v>15271</v>
      </c>
      <c r="CE18">
        <v>1346</v>
      </c>
      <c r="CF18">
        <v>168</v>
      </c>
      <c r="CG18">
        <v>0</v>
      </c>
      <c r="CH18">
        <v>0</v>
      </c>
      <c r="CI18">
        <v>281597</v>
      </c>
      <c r="CJ18">
        <v>221521</v>
      </c>
      <c r="CK18">
        <v>10706</v>
      </c>
      <c r="CL18">
        <v>17027</v>
      </c>
      <c r="CM18">
        <v>21421</v>
      </c>
      <c r="CN18">
        <v>401</v>
      </c>
      <c r="CO18">
        <v>79</v>
      </c>
      <c r="CP18">
        <v>952</v>
      </c>
      <c r="CQ18">
        <v>9490</v>
      </c>
      <c r="CR18">
        <v>361499</v>
      </c>
      <c r="CS18">
        <v>276582</v>
      </c>
      <c r="CT18">
        <v>16518</v>
      </c>
      <c r="CU18">
        <v>28663</v>
      </c>
      <c r="CV18">
        <v>32387</v>
      </c>
      <c r="CW18">
        <v>6519</v>
      </c>
      <c r="CX18">
        <v>434</v>
      </c>
      <c r="CY18">
        <v>281597</v>
      </c>
      <c r="CZ18">
        <v>221521</v>
      </c>
      <c r="DA18">
        <v>10706</v>
      </c>
      <c r="DB18">
        <v>20095</v>
      </c>
      <c r="DC18">
        <v>23633</v>
      </c>
      <c r="DD18">
        <v>4706</v>
      </c>
      <c r="DE18">
        <v>303</v>
      </c>
    </row>
    <row r="19" spans="1:109" x14ac:dyDescent="0.25">
      <c r="A19">
        <v>17</v>
      </c>
      <c r="B19">
        <v>17</v>
      </c>
      <c r="C19">
        <v>131699</v>
      </c>
      <c r="D19">
        <v>39678</v>
      </c>
      <c r="E19">
        <v>89078</v>
      </c>
      <c r="F19">
        <v>160394</v>
      </c>
      <c r="G19">
        <v>41027</v>
      </c>
      <c r="H19">
        <v>117390</v>
      </c>
      <c r="I19">
        <v>110955</v>
      </c>
      <c r="J19">
        <v>35732</v>
      </c>
      <c r="K19">
        <v>75223</v>
      </c>
      <c r="L19">
        <v>112137</v>
      </c>
      <c r="M19">
        <v>44402</v>
      </c>
      <c r="N19">
        <v>67735</v>
      </c>
      <c r="O19">
        <v>113002</v>
      </c>
      <c r="P19">
        <v>36375</v>
      </c>
      <c r="Q19">
        <v>73454</v>
      </c>
      <c r="R19">
        <v>145881</v>
      </c>
      <c r="S19">
        <v>41535</v>
      </c>
      <c r="T19">
        <v>97688</v>
      </c>
      <c r="U19">
        <v>148604</v>
      </c>
      <c r="V19">
        <v>40055</v>
      </c>
      <c r="W19">
        <v>102854</v>
      </c>
      <c r="X19">
        <v>272136</v>
      </c>
      <c r="Y19">
        <v>258145</v>
      </c>
      <c r="Z19">
        <v>2066</v>
      </c>
      <c r="AA19">
        <v>8409</v>
      </c>
      <c r="AB19">
        <v>968</v>
      </c>
      <c r="AC19">
        <v>2392</v>
      </c>
      <c r="AD19">
        <v>108</v>
      </c>
      <c r="AE19">
        <v>6684</v>
      </c>
      <c r="AF19">
        <v>708</v>
      </c>
      <c r="AG19">
        <v>433</v>
      </c>
      <c r="AH19">
        <v>181</v>
      </c>
      <c r="AI19">
        <v>0</v>
      </c>
      <c r="AJ19">
        <v>353816</v>
      </c>
      <c r="AK19">
        <v>331894</v>
      </c>
      <c r="AL19">
        <v>4000</v>
      </c>
      <c r="AM19">
        <v>12565</v>
      </c>
      <c r="AN19">
        <v>2119</v>
      </c>
      <c r="AO19">
        <v>3451</v>
      </c>
      <c r="AP19">
        <v>299</v>
      </c>
      <c r="AQ19">
        <v>0</v>
      </c>
      <c r="AR19">
        <v>0</v>
      </c>
      <c r="AS19">
        <v>272373</v>
      </c>
      <c r="AT19">
        <v>258667</v>
      </c>
      <c r="AU19">
        <v>1938</v>
      </c>
      <c r="AV19">
        <v>8295</v>
      </c>
      <c r="AW19">
        <v>836</v>
      </c>
      <c r="AX19">
        <v>2561</v>
      </c>
      <c r="AY19">
        <v>48</v>
      </c>
      <c r="AZ19">
        <v>6814</v>
      </c>
      <c r="BA19">
        <v>671</v>
      </c>
      <c r="BB19">
        <v>387</v>
      </c>
      <c r="BC19">
        <v>256</v>
      </c>
      <c r="BD19">
        <v>0</v>
      </c>
      <c r="BE19">
        <v>355119</v>
      </c>
      <c r="BF19">
        <v>333406</v>
      </c>
      <c r="BG19">
        <v>4059</v>
      </c>
      <c r="BH19">
        <v>12474</v>
      </c>
      <c r="BI19">
        <v>2033</v>
      </c>
      <c r="BJ19">
        <v>3695</v>
      </c>
      <c r="BK19">
        <v>163</v>
      </c>
      <c r="BL19">
        <v>8168</v>
      </c>
      <c r="BM19">
        <v>1535</v>
      </c>
      <c r="BN19">
        <v>431</v>
      </c>
      <c r="BO19">
        <v>357</v>
      </c>
      <c r="BP19">
        <v>7081</v>
      </c>
      <c r="BQ19">
        <v>362801</v>
      </c>
      <c r="BR19">
        <v>343110</v>
      </c>
      <c r="BS19">
        <v>3113</v>
      </c>
      <c r="BT19">
        <v>11726</v>
      </c>
      <c r="BU19">
        <v>1758</v>
      </c>
      <c r="BV19">
        <v>3562</v>
      </c>
      <c r="BW19">
        <v>170</v>
      </c>
      <c r="BX19">
        <v>0</v>
      </c>
      <c r="BY19">
        <v>0</v>
      </c>
      <c r="BZ19">
        <v>275715</v>
      </c>
      <c r="CA19">
        <v>262133</v>
      </c>
      <c r="CB19">
        <v>1887</v>
      </c>
      <c r="CC19">
        <v>8115</v>
      </c>
      <c r="CD19">
        <v>1136</v>
      </c>
      <c r="CE19">
        <v>2689</v>
      </c>
      <c r="CF19">
        <v>115</v>
      </c>
      <c r="CG19">
        <v>0</v>
      </c>
      <c r="CH19">
        <v>0</v>
      </c>
      <c r="CI19">
        <v>271424</v>
      </c>
      <c r="CJ19">
        <v>251971</v>
      </c>
      <c r="CK19">
        <v>2477</v>
      </c>
      <c r="CL19">
        <v>6271</v>
      </c>
      <c r="CM19">
        <v>1026</v>
      </c>
      <c r="CN19">
        <v>703</v>
      </c>
      <c r="CO19">
        <v>43</v>
      </c>
      <c r="CP19">
        <v>469</v>
      </c>
      <c r="CQ19">
        <v>8464</v>
      </c>
      <c r="CR19">
        <v>350486</v>
      </c>
      <c r="CS19">
        <v>322806</v>
      </c>
      <c r="CT19">
        <v>3959</v>
      </c>
      <c r="CU19">
        <v>11837</v>
      </c>
      <c r="CV19">
        <v>2252</v>
      </c>
      <c r="CW19">
        <v>8164</v>
      </c>
      <c r="CX19">
        <v>306</v>
      </c>
      <c r="CY19">
        <v>271424</v>
      </c>
      <c r="CZ19">
        <v>251971</v>
      </c>
      <c r="DA19">
        <v>2477</v>
      </c>
      <c r="DB19">
        <v>8135</v>
      </c>
      <c r="DC19">
        <v>1504</v>
      </c>
      <c r="DD19">
        <v>6052</v>
      </c>
      <c r="DE19">
        <v>206</v>
      </c>
    </row>
    <row r="20" spans="1:109" x14ac:dyDescent="0.25">
      <c r="A20">
        <v>18</v>
      </c>
      <c r="B20">
        <v>18</v>
      </c>
      <c r="C20">
        <v>177090</v>
      </c>
      <c r="D20">
        <v>88037</v>
      </c>
      <c r="E20">
        <v>85220</v>
      </c>
      <c r="F20">
        <v>211977</v>
      </c>
      <c r="G20">
        <v>106825</v>
      </c>
      <c r="H20">
        <v>102728</v>
      </c>
      <c r="I20">
        <v>157248</v>
      </c>
      <c r="J20">
        <v>84277</v>
      </c>
      <c r="K20">
        <v>72971</v>
      </c>
      <c r="L20">
        <v>158474</v>
      </c>
      <c r="M20">
        <v>91993</v>
      </c>
      <c r="N20">
        <v>66481</v>
      </c>
      <c r="O20">
        <v>159295</v>
      </c>
      <c r="P20">
        <v>80416</v>
      </c>
      <c r="Q20">
        <v>74790</v>
      </c>
      <c r="R20">
        <v>184869</v>
      </c>
      <c r="S20">
        <v>73392</v>
      </c>
      <c r="T20">
        <v>102761</v>
      </c>
      <c r="U20">
        <v>190853</v>
      </c>
      <c r="V20">
        <v>91483</v>
      </c>
      <c r="W20">
        <v>91720</v>
      </c>
      <c r="X20">
        <v>281201</v>
      </c>
      <c r="Y20">
        <v>236037</v>
      </c>
      <c r="Z20">
        <v>5504</v>
      </c>
      <c r="AA20">
        <v>33228</v>
      </c>
      <c r="AB20">
        <v>5184</v>
      </c>
      <c r="AC20">
        <v>1058</v>
      </c>
      <c r="AD20">
        <v>46</v>
      </c>
      <c r="AE20">
        <v>32053</v>
      </c>
      <c r="AF20">
        <v>4474</v>
      </c>
      <c r="AG20">
        <v>322</v>
      </c>
      <c r="AH20">
        <v>293</v>
      </c>
      <c r="AI20">
        <v>0</v>
      </c>
      <c r="AJ20">
        <v>364233</v>
      </c>
      <c r="AK20">
        <v>292522</v>
      </c>
      <c r="AL20">
        <v>13455</v>
      </c>
      <c r="AM20">
        <v>47316</v>
      </c>
      <c r="AN20">
        <v>11182</v>
      </c>
      <c r="AO20">
        <v>1679</v>
      </c>
      <c r="AP20">
        <v>278</v>
      </c>
      <c r="AQ20">
        <v>0</v>
      </c>
      <c r="AR20">
        <v>0</v>
      </c>
      <c r="AS20">
        <v>280747</v>
      </c>
      <c r="AT20">
        <v>236953</v>
      </c>
      <c r="AU20">
        <v>5346</v>
      </c>
      <c r="AV20">
        <v>32148</v>
      </c>
      <c r="AW20">
        <v>5043</v>
      </c>
      <c r="AX20">
        <v>1010</v>
      </c>
      <c r="AY20">
        <v>22</v>
      </c>
      <c r="AZ20">
        <v>30968</v>
      </c>
      <c r="BA20">
        <v>4343</v>
      </c>
      <c r="BB20">
        <v>363</v>
      </c>
      <c r="BC20">
        <v>259</v>
      </c>
      <c r="BD20">
        <v>0</v>
      </c>
      <c r="BE20">
        <v>364828</v>
      </c>
      <c r="BF20">
        <v>295066</v>
      </c>
      <c r="BG20">
        <v>12976</v>
      </c>
      <c r="BH20">
        <v>45856</v>
      </c>
      <c r="BI20">
        <v>11282</v>
      </c>
      <c r="BJ20">
        <v>1678</v>
      </c>
      <c r="BK20">
        <v>268</v>
      </c>
      <c r="BL20">
        <v>40279</v>
      </c>
      <c r="BM20">
        <v>9020</v>
      </c>
      <c r="BN20">
        <v>461</v>
      </c>
      <c r="BO20">
        <v>525</v>
      </c>
      <c r="BP20">
        <v>6450</v>
      </c>
      <c r="BQ20">
        <v>366671</v>
      </c>
      <c r="BR20">
        <v>305770</v>
      </c>
      <c r="BS20">
        <v>10293</v>
      </c>
      <c r="BT20">
        <v>39466</v>
      </c>
      <c r="BU20">
        <v>10389</v>
      </c>
      <c r="BV20">
        <v>1766</v>
      </c>
      <c r="BW20">
        <v>241</v>
      </c>
      <c r="BX20">
        <v>0</v>
      </c>
      <c r="BY20">
        <v>0</v>
      </c>
      <c r="BZ20">
        <v>285473</v>
      </c>
      <c r="CA20">
        <v>243683</v>
      </c>
      <c r="CB20">
        <v>6101</v>
      </c>
      <c r="CC20">
        <v>27696</v>
      </c>
      <c r="CD20">
        <v>7267</v>
      </c>
      <c r="CE20">
        <v>1250</v>
      </c>
      <c r="CF20">
        <v>146</v>
      </c>
      <c r="CG20">
        <v>0</v>
      </c>
      <c r="CH20">
        <v>0</v>
      </c>
      <c r="CI20">
        <v>298928</v>
      </c>
      <c r="CJ20">
        <v>236242</v>
      </c>
      <c r="CK20">
        <v>9501</v>
      </c>
      <c r="CL20">
        <v>34642</v>
      </c>
      <c r="CM20">
        <v>8949</v>
      </c>
      <c r="CN20">
        <v>327</v>
      </c>
      <c r="CO20">
        <v>50</v>
      </c>
      <c r="CP20">
        <v>715</v>
      </c>
      <c r="CQ20">
        <v>8502</v>
      </c>
      <c r="CR20">
        <v>372274</v>
      </c>
      <c r="CS20">
        <v>284658</v>
      </c>
      <c r="CT20">
        <v>15351</v>
      </c>
      <c r="CU20">
        <v>50849</v>
      </c>
      <c r="CV20">
        <v>14583</v>
      </c>
      <c r="CW20">
        <v>5834</v>
      </c>
      <c r="CX20">
        <v>321</v>
      </c>
      <c r="CY20">
        <v>298928</v>
      </c>
      <c r="CZ20">
        <v>236242</v>
      </c>
      <c r="DA20">
        <v>9501</v>
      </c>
      <c r="DB20">
        <v>37609</v>
      </c>
      <c r="DC20">
        <v>10200</v>
      </c>
      <c r="DD20">
        <v>4249</v>
      </c>
      <c r="DE20">
        <v>223</v>
      </c>
    </row>
    <row r="21" spans="1:109" x14ac:dyDescent="0.25">
      <c r="A21">
        <v>19</v>
      </c>
      <c r="B21">
        <v>19</v>
      </c>
      <c r="C21">
        <v>152856</v>
      </c>
      <c r="D21">
        <v>55008</v>
      </c>
      <c r="E21">
        <v>94410</v>
      </c>
      <c r="F21">
        <v>187083</v>
      </c>
      <c r="G21">
        <v>72443</v>
      </c>
      <c r="H21">
        <v>111817</v>
      </c>
      <c r="I21">
        <v>137165</v>
      </c>
      <c r="J21">
        <v>49497</v>
      </c>
      <c r="K21">
        <v>87668</v>
      </c>
      <c r="L21">
        <v>137690</v>
      </c>
      <c r="M21">
        <v>59895</v>
      </c>
      <c r="N21">
        <v>77795</v>
      </c>
      <c r="O21">
        <v>138614</v>
      </c>
      <c r="P21">
        <v>52114</v>
      </c>
      <c r="Q21">
        <v>83199</v>
      </c>
      <c r="R21">
        <v>157694</v>
      </c>
      <c r="S21">
        <v>42155</v>
      </c>
      <c r="T21">
        <v>109435</v>
      </c>
      <c r="U21">
        <v>158663</v>
      </c>
      <c r="V21">
        <v>54844</v>
      </c>
      <c r="W21">
        <v>96204</v>
      </c>
      <c r="X21">
        <v>246010</v>
      </c>
      <c r="Y21">
        <v>228210</v>
      </c>
      <c r="Z21">
        <v>3867</v>
      </c>
      <c r="AA21">
        <v>6349</v>
      </c>
      <c r="AB21">
        <v>6104</v>
      </c>
      <c r="AC21">
        <v>1260</v>
      </c>
      <c r="AD21">
        <v>29</v>
      </c>
      <c r="AE21">
        <v>5546</v>
      </c>
      <c r="AF21">
        <v>5378</v>
      </c>
      <c r="AG21">
        <v>322</v>
      </c>
      <c r="AH21">
        <v>294</v>
      </c>
      <c r="AI21">
        <v>0</v>
      </c>
      <c r="AJ21">
        <v>343139</v>
      </c>
      <c r="AK21">
        <v>307753</v>
      </c>
      <c r="AL21">
        <v>6988</v>
      </c>
      <c r="AM21">
        <v>11289</v>
      </c>
      <c r="AN21">
        <v>15696</v>
      </c>
      <c r="AO21">
        <v>2014</v>
      </c>
      <c r="AP21">
        <v>471</v>
      </c>
      <c r="AQ21">
        <v>0</v>
      </c>
      <c r="AR21">
        <v>0</v>
      </c>
      <c r="AS21">
        <v>242653</v>
      </c>
      <c r="AT21">
        <v>225828</v>
      </c>
      <c r="AU21">
        <v>3642</v>
      </c>
      <c r="AV21">
        <v>6106</v>
      </c>
      <c r="AW21">
        <v>5635</v>
      </c>
      <c r="AX21">
        <v>1217</v>
      </c>
      <c r="AY21">
        <v>26</v>
      </c>
      <c r="AZ21">
        <v>5245</v>
      </c>
      <c r="BA21">
        <v>4954</v>
      </c>
      <c r="BB21">
        <v>288</v>
      </c>
      <c r="BC21">
        <v>232</v>
      </c>
      <c r="BD21">
        <v>0</v>
      </c>
      <c r="BE21">
        <v>338652</v>
      </c>
      <c r="BF21">
        <v>305365</v>
      </c>
      <c r="BG21">
        <v>6653</v>
      </c>
      <c r="BH21">
        <v>10737</v>
      </c>
      <c r="BI21">
        <v>14627</v>
      </c>
      <c r="BJ21">
        <v>1803</v>
      </c>
      <c r="BK21">
        <v>428</v>
      </c>
      <c r="BL21">
        <v>7485</v>
      </c>
      <c r="BM21">
        <v>12014</v>
      </c>
      <c r="BN21">
        <v>346</v>
      </c>
      <c r="BO21">
        <v>256</v>
      </c>
      <c r="BP21">
        <v>6466</v>
      </c>
      <c r="BQ21">
        <v>314398</v>
      </c>
      <c r="BR21">
        <v>289703</v>
      </c>
      <c r="BS21">
        <v>5014</v>
      </c>
      <c r="BT21">
        <v>8770</v>
      </c>
      <c r="BU21">
        <v>9420</v>
      </c>
      <c r="BV21">
        <v>1745</v>
      </c>
      <c r="BW21">
        <v>238</v>
      </c>
      <c r="BX21">
        <v>0</v>
      </c>
      <c r="BY21">
        <v>0</v>
      </c>
      <c r="BZ21">
        <v>225804</v>
      </c>
      <c r="CA21">
        <v>210382</v>
      </c>
      <c r="CB21">
        <v>2876</v>
      </c>
      <c r="CC21">
        <v>5369</v>
      </c>
      <c r="CD21">
        <v>6060</v>
      </c>
      <c r="CE21">
        <v>1193</v>
      </c>
      <c r="CF21">
        <v>131</v>
      </c>
      <c r="CG21">
        <v>0</v>
      </c>
      <c r="CH21">
        <v>0</v>
      </c>
      <c r="CI21">
        <v>263585</v>
      </c>
      <c r="CJ21">
        <v>230473</v>
      </c>
      <c r="CK21">
        <v>5517</v>
      </c>
      <c r="CL21">
        <v>6348</v>
      </c>
      <c r="CM21">
        <v>13039</v>
      </c>
      <c r="CN21">
        <v>328</v>
      </c>
      <c r="CO21">
        <v>63</v>
      </c>
      <c r="CP21">
        <v>726</v>
      </c>
      <c r="CQ21">
        <v>7091</v>
      </c>
      <c r="CR21">
        <v>357680</v>
      </c>
      <c r="CS21">
        <v>306935</v>
      </c>
      <c r="CT21">
        <v>9083</v>
      </c>
      <c r="CU21">
        <v>12714</v>
      </c>
      <c r="CV21">
        <v>21604</v>
      </c>
      <c r="CW21">
        <v>5621</v>
      </c>
      <c r="CX21">
        <v>422</v>
      </c>
      <c r="CY21">
        <v>263585</v>
      </c>
      <c r="CZ21">
        <v>230473</v>
      </c>
      <c r="DA21">
        <v>5517</v>
      </c>
      <c r="DB21">
        <v>8031</v>
      </c>
      <c r="DC21">
        <v>14250</v>
      </c>
      <c r="DD21">
        <v>3960</v>
      </c>
      <c r="DE21">
        <v>270</v>
      </c>
    </row>
    <row r="22" spans="1:109" x14ac:dyDescent="0.25">
      <c r="A22">
        <v>20</v>
      </c>
      <c r="B22">
        <v>20</v>
      </c>
      <c r="C22">
        <v>153407</v>
      </c>
      <c r="D22">
        <v>54095</v>
      </c>
      <c r="E22">
        <v>95589</v>
      </c>
      <c r="F22">
        <v>188269</v>
      </c>
      <c r="G22">
        <v>66792</v>
      </c>
      <c r="H22">
        <v>118493</v>
      </c>
      <c r="I22">
        <v>132974</v>
      </c>
      <c r="J22">
        <v>48120</v>
      </c>
      <c r="K22">
        <v>84854</v>
      </c>
      <c r="L22">
        <v>135321</v>
      </c>
      <c r="M22">
        <v>58822</v>
      </c>
      <c r="N22">
        <v>76499</v>
      </c>
      <c r="O22">
        <v>136005</v>
      </c>
      <c r="P22">
        <v>50144</v>
      </c>
      <c r="Q22">
        <v>82092</v>
      </c>
      <c r="R22">
        <v>163357</v>
      </c>
      <c r="S22">
        <v>46800</v>
      </c>
      <c r="T22">
        <v>108812</v>
      </c>
      <c r="U22">
        <v>164698</v>
      </c>
      <c r="V22">
        <v>54701</v>
      </c>
      <c r="W22">
        <v>102338</v>
      </c>
      <c r="X22">
        <v>264424</v>
      </c>
      <c r="Y22">
        <v>241040</v>
      </c>
      <c r="Z22">
        <v>3852</v>
      </c>
      <c r="AA22">
        <v>13675</v>
      </c>
      <c r="AB22">
        <v>3260</v>
      </c>
      <c r="AC22">
        <v>2347</v>
      </c>
      <c r="AD22">
        <v>84</v>
      </c>
      <c r="AE22">
        <v>12151</v>
      </c>
      <c r="AF22">
        <v>2493</v>
      </c>
      <c r="AG22">
        <v>341</v>
      </c>
      <c r="AH22">
        <v>418</v>
      </c>
      <c r="AI22">
        <v>0</v>
      </c>
      <c r="AJ22">
        <v>351190</v>
      </c>
      <c r="AK22">
        <v>311414</v>
      </c>
      <c r="AL22">
        <v>6956</v>
      </c>
      <c r="AM22">
        <v>23606</v>
      </c>
      <c r="AN22">
        <v>6856</v>
      </c>
      <c r="AO22">
        <v>3851</v>
      </c>
      <c r="AP22">
        <v>360</v>
      </c>
      <c r="AQ22">
        <v>0</v>
      </c>
      <c r="AR22">
        <v>0</v>
      </c>
      <c r="AS22">
        <v>261792</v>
      </c>
      <c r="AT22">
        <v>239888</v>
      </c>
      <c r="AU22">
        <v>3641</v>
      </c>
      <c r="AV22">
        <v>13138</v>
      </c>
      <c r="AW22">
        <v>2798</v>
      </c>
      <c r="AX22">
        <v>2104</v>
      </c>
      <c r="AY22">
        <v>69</v>
      </c>
      <c r="AZ22">
        <v>11859</v>
      </c>
      <c r="BA22">
        <v>2257</v>
      </c>
      <c r="BB22">
        <v>297</v>
      </c>
      <c r="BC22">
        <v>353</v>
      </c>
      <c r="BD22">
        <v>0</v>
      </c>
      <c r="BE22">
        <v>347933</v>
      </c>
      <c r="BF22">
        <v>310502</v>
      </c>
      <c r="BG22">
        <v>6630</v>
      </c>
      <c r="BH22">
        <v>22458</v>
      </c>
      <c r="BI22">
        <v>6030</v>
      </c>
      <c r="BJ22">
        <v>3466</v>
      </c>
      <c r="BK22">
        <v>273</v>
      </c>
      <c r="BL22">
        <v>17103</v>
      </c>
      <c r="BM22">
        <v>4306</v>
      </c>
      <c r="BN22">
        <v>300</v>
      </c>
      <c r="BO22">
        <v>580</v>
      </c>
      <c r="BP22">
        <v>8436</v>
      </c>
      <c r="BQ22">
        <v>334717</v>
      </c>
      <c r="BR22">
        <v>305716</v>
      </c>
      <c r="BS22">
        <v>4952</v>
      </c>
      <c r="BT22">
        <v>17518</v>
      </c>
      <c r="BU22">
        <v>4145</v>
      </c>
      <c r="BV22">
        <v>2934</v>
      </c>
      <c r="BW22">
        <v>276</v>
      </c>
      <c r="BX22">
        <v>0</v>
      </c>
      <c r="BY22">
        <v>0</v>
      </c>
      <c r="BZ22">
        <v>249383</v>
      </c>
      <c r="CA22">
        <v>231583</v>
      </c>
      <c r="CB22">
        <v>2928</v>
      </c>
      <c r="CC22">
        <v>10498</v>
      </c>
      <c r="CD22">
        <v>2557</v>
      </c>
      <c r="CE22">
        <v>2027</v>
      </c>
      <c r="CF22">
        <v>158</v>
      </c>
      <c r="CG22">
        <v>0</v>
      </c>
      <c r="CH22">
        <v>0</v>
      </c>
      <c r="CI22">
        <v>274750</v>
      </c>
      <c r="CJ22">
        <v>238565</v>
      </c>
      <c r="CK22">
        <v>4999</v>
      </c>
      <c r="CL22">
        <v>14310</v>
      </c>
      <c r="CM22">
        <v>5947</v>
      </c>
      <c r="CN22">
        <v>577</v>
      </c>
      <c r="CO22">
        <v>63</v>
      </c>
      <c r="CP22">
        <v>874</v>
      </c>
      <c r="CQ22">
        <v>9415</v>
      </c>
      <c r="CR22">
        <v>359774</v>
      </c>
      <c r="CS22">
        <v>304836</v>
      </c>
      <c r="CT22">
        <v>8159</v>
      </c>
      <c r="CU22">
        <v>26390</v>
      </c>
      <c r="CV22">
        <v>10387</v>
      </c>
      <c r="CW22">
        <v>8544</v>
      </c>
      <c r="CX22">
        <v>373</v>
      </c>
      <c r="CY22">
        <v>274750</v>
      </c>
      <c r="CZ22">
        <v>238565</v>
      </c>
      <c r="DA22">
        <v>4999</v>
      </c>
      <c r="DB22">
        <v>16585</v>
      </c>
      <c r="DC22">
        <v>7002</v>
      </c>
      <c r="DD22">
        <v>6095</v>
      </c>
      <c r="DE22">
        <v>243</v>
      </c>
    </row>
    <row r="23" spans="1:109" x14ac:dyDescent="0.25">
      <c r="A23">
        <v>21</v>
      </c>
      <c r="B23">
        <v>21</v>
      </c>
      <c r="C23">
        <v>166184</v>
      </c>
      <c r="D23">
        <v>136807</v>
      </c>
      <c r="E23">
        <v>26666</v>
      </c>
      <c r="F23">
        <v>183866</v>
      </c>
      <c r="G23">
        <v>153002</v>
      </c>
      <c r="H23">
        <v>29232</v>
      </c>
      <c r="I23">
        <v>147550</v>
      </c>
      <c r="J23">
        <v>125171</v>
      </c>
      <c r="K23">
        <v>22379</v>
      </c>
      <c r="L23">
        <v>148785</v>
      </c>
      <c r="M23">
        <v>128925</v>
      </c>
      <c r="N23">
        <v>19860</v>
      </c>
      <c r="O23">
        <v>149421</v>
      </c>
      <c r="P23">
        <v>122833</v>
      </c>
      <c r="Q23">
        <v>23851</v>
      </c>
      <c r="R23">
        <v>180186</v>
      </c>
      <c r="S23">
        <v>134937</v>
      </c>
      <c r="T23">
        <v>38076</v>
      </c>
      <c r="U23">
        <v>187419</v>
      </c>
      <c r="V23">
        <v>156150</v>
      </c>
      <c r="W23">
        <v>27098</v>
      </c>
      <c r="X23">
        <v>282768</v>
      </c>
      <c r="Y23">
        <v>107117</v>
      </c>
      <c r="Z23">
        <v>4679</v>
      </c>
      <c r="AA23">
        <v>165249</v>
      </c>
      <c r="AB23">
        <v>3926</v>
      </c>
      <c r="AC23">
        <v>1697</v>
      </c>
      <c r="AD23">
        <v>50</v>
      </c>
      <c r="AE23">
        <v>162652</v>
      </c>
      <c r="AF23">
        <v>3539</v>
      </c>
      <c r="AG23">
        <v>348</v>
      </c>
      <c r="AH23">
        <v>732</v>
      </c>
      <c r="AI23">
        <v>0</v>
      </c>
      <c r="AJ23">
        <v>370983</v>
      </c>
      <c r="AK23">
        <v>128108</v>
      </c>
      <c r="AL23">
        <v>7702</v>
      </c>
      <c r="AM23">
        <v>224010</v>
      </c>
      <c r="AN23">
        <v>10464</v>
      </c>
      <c r="AO23">
        <v>3148</v>
      </c>
      <c r="AP23">
        <v>168</v>
      </c>
      <c r="AQ23">
        <v>0</v>
      </c>
      <c r="AR23">
        <v>0</v>
      </c>
      <c r="AS23">
        <v>282571</v>
      </c>
      <c r="AT23">
        <v>108555</v>
      </c>
      <c r="AU23">
        <v>4258</v>
      </c>
      <c r="AV23">
        <v>163938</v>
      </c>
      <c r="AW23">
        <v>3982</v>
      </c>
      <c r="AX23">
        <v>1816</v>
      </c>
      <c r="AY23">
        <v>38</v>
      </c>
      <c r="AZ23">
        <v>161364</v>
      </c>
      <c r="BA23">
        <v>3634</v>
      </c>
      <c r="BB23">
        <v>373</v>
      </c>
      <c r="BC23">
        <v>679</v>
      </c>
      <c r="BD23">
        <v>0</v>
      </c>
      <c r="BE23">
        <v>372992</v>
      </c>
      <c r="BF23">
        <v>130296</v>
      </c>
      <c r="BG23">
        <v>7206</v>
      </c>
      <c r="BH23">
        <v>224114</v>
      </c>
      <c r="BI23">
        <v>10493</v>
      </c>
      <c r="BJ23">
        <v>3149</v>
      </c>
      <c r="BK23">
        <v>140</v>
      </c>
      <c r="BL23">
        <v>216427</v>
      </c>
      <c r="BM23">
        <v>8425</v>
      </c>
      <c r="BN23">
        <v>478</v>
      </c>
      <c r="BO23">
        <v>1673</v>
      </c>
      <c r="BP23">
        <v>8444</v>
      </c>
      <c r="BQ23">
        <v>388812</v>
      </c>
      <c r="BR23">
        <v>146213</v>
      </c>
      <c r="BS23">
        <v>6524</v>
      </c>
      <c r="BT23">
        <v>228341</v>
      </c>
      <c r="BU23">
        <v>8767</v>
      </c>
      <c r="BV23">
        <v>2821</v>
      </c>
      <c r="BW23">
        <v>234</v>
      </c>
      <c r="BX23">
        <v>0</v>
      </c>
      <c r="BY23">
        <v>0</v>
      </c>
      <c r="BZ23">
        <v>297147</v>
      </c>
      <c r="CA23">
        <v>121730</v>
      </c>
      <c r="CB23">
        <v>4222</v>
      </c>
      <c r="CC23">
        <v>164904</v>
      </c>
      <c r="CD23">
        <v>6555</v>
      </c>
      <c r="CE23">
        <v>2016</v>
      </c>
      <c r="CF23">
        <v>156</v>
      </c>
      <c r="CG23">
        <v>0</v>
      </c>
      <c r="CH23">
        <v>0</v>
      </c>
      <c r="CI23">
        <v>293048</v>
      </c>
      <c r="CJ23">
        <v>103274</v>
      </c>
      <c r="CK23">
        <v>7099</v>
      </c>
      <c r="CL23">
        <v>165698</v>
      </c>
      <c r="CM23">
        <v>6926</v>
      </c>
      <c r="CN23">
        <v>388</v>
      </c>
      <c r="CO23">
        <v>51</v>
      </c>
      <c r="CP23">
        <v>1502</v>
      </c>
      <c r="CQ23">
        <v>8110</v>
      </c>
      <c r="CR23">
        <v>375395</v>
      </c>
      <c r="CS23">
        <v>121614</v>
      </c>
      <c r="CT23">
        <v>10395</v>
      </c>
      <c r="CU23">
        <v>231326</v>
      </c>
      <c r="CV23">
        <v>10805</v>
      </c>
      <c r="CW23">
        <v>4706</v>
      </c>
      <c r="CX23">
        <v>391</v>
      </c>
      <c r="CY23">
        <v>293048</v>
      </c>
      <c r="CZ23">
        <v>103274</v>
      </c>
      <c r="DA23">
        <v>7099</v>
      </c>
      <c r="DB23">
        <v>172943</v>
      </c>
      <c r="DC23">
        <v>8230</v>
      </c>
      <c r="DD23">
        <v>3520</v>
      </c>
      <c r="DE23">
        <v>271</v>
      </c>
    </row>
    <row r="24" spans="1:109" x14ac:dyDescent="0.25">
      <c r="A24">
        <v>22</v>
      </c>
      <c r="B24">
        <v>22</v>
      </c>
      <c r="C24">
        <v>157120</v>
      </c>
      <c r="D24">
        <v>53764</v>
      </c>
      <c r="E24">
        <v>99304</v>
      </c>
      <c r="F24">
        <v>192166</v>
      </c>
      <c r="G24">
        <v>63981</v>
      </c>
      <c r="H24">
        <v>125477</v>
      </c>
      <c r="I24">
        <v>135331</v>
      </c>
      <c r="J24">
        <v>50955</v>
      </c>
      <c r="K24">
        <v>84376</v>
      </c>
      <c r="L24">
        <v>137974</v>
      </c>
      <c r="M24">
        <v>58949</v>
      </c>
      <c r="N24">
        <v>79025</v>
      </c>
      <c r="O24">
        <v>138753</v>
      </c>
      <c r="P24">
        <v>49513</v>
      </c>
      <c r="Q24">
        <v>84877</v>
      </c>
      <c r="R24">
        <v>167655</v>
      </c>
      <c r="S24">
        <v>45905</v>
      </c>
      <c r="T24">
        <v>112602</v>
      </c>
      <c r="U24">
        <v>170630</v>
      </c>
      <c r="V24">
        <v>54007</v>
      </c>
      <c r="W24">
        <v>108893</v>
      </c>
      <c r="X24">
        <v>271620</v>
      </c>
      <c r="Y24">
        <v>251670</v>
      </c>
      <c r="Z24">
        <v>4016</v>
      </c>
      <c r="AA24">
        <v>11937</v>
      </c>
      <c r="AB24">
        <v>2067</v>
      </c>
      <c r="AC24">
        <v>1714</v>
      </c>
      <c r="AD24">
        <v>30</v>
      </c>
      <c r="AE24">
        <v>10612</v>
      </c>
      <c r="AF24">
        <v>1720</v>
      </c>
      <c r="AG24">
        <v>293</v>
      </c>
      <c r="AH24">
        <v>463</v>
      </c>
      <c r="AI24">
        <v>0</v>
      </c>
      <c r="AJ24">
        <v>352655</v>
      </c>
      <c r="AK24">
        <v>321731</v>
      </c>
      <c r="AL24">
        <v>6817</v>
      </c>
      <c r="AM24">
        <v>17770</v>
      </c>
      <c r="AN24">
        <v>4490</v>
      </c>
      <c r="AO24">
        <v>2690</v>
      </c>
      <c r="AP24">
        <v>363</v>
      </c>
      <c r="AQ24">
        <v>0</v>
      </c>
      <c r="AR24">
        <v>0</v>
      </c>
      <c r="AS24">
        <v>270370</v>
      </c>
      <c r="AT24">
        <v>250825</v>
      </c>
      <c r="AU24">
        <v>3789</v>
      </c>
      <c r="AV24">
        <v>10909</v>
      </c>
      <c r="AW24">
        <v>2063</v>
      </c>
      <c r="AX24">
        <v>2710</v>
      </c>
      <c r="AY24">
        <v>30</v>
      </c>
      <c r="AZ24">
        <v>9657</v>
      </c>
      <c r="BA24">
        <v>1793</v>
      </c>
      <c r="BB24">
        <v>357</v>
      </c>
      <c r="BC24">
        <v>382</v>
      </c>
      <c r="BD24">
        <v>0</v>
      </c>
      <c r="BE24">
        <v>352058</v>
      </c>
      <c r="BF24">
        <v>321679</v>
      </c>
      <c r="BG24">
        <v>6507</v>
      </c>
      <c r="BH24">
        <v>16297</v>
      </c>
      <c r="BI24">
        <v>4425</v>
      </c>
      <c r="BJ24">
        <v>4196</v>
      </c>
      <c r="BK24">
        <v>226</v>
      </c>
      <c r="BL24">
        <v>12339</v>
      </c>
      <c r="BM24">
        <v>3526</v>
      </c>
      <c r="BN24">
        <v>351</v>
      </c>
      <c r="BO24">
        <v>369</v>
      </c>
      <c r="BP24">
        <v>7254</v>
      </c>
      <c r="BQ24">
        <v>349946</v>
      </c>
      <c r="BR24">
        <v>322872</v>
      </c>
      <c r="BS24">
        <v>4980</v>
      </c>
      <c r="BT24">
        <v>16547</v>
      </c>
      <c r="BU24">
        <v>3641</v>
      </c>
      <c r="BV24">
        <v>2194</v>
      </c>
      <c r="BW24">
        <v>254</v>
      </c>
      <c r="BX24">
        <v>0</v>
      </c>
      <c r="BY24">
        <v>0</v>
      </c>
      <c r="BZ24">
        <v>265510</v>
      </c>
      <c r="CA24">
        <v>247183</v>
      </c>
      <c r="CB24">
        <v>2940</v>
      </c>
      <c r="CC24">
        <v>11534</v>
      </c>
      <c r="CD24">
        <v>2411</v>
      </c>
      <c r="CE24">
        <v>1534</v>
      </c>
      <c r="CF24">
        <v>145</v>
      </c>
      <c r="CG24">
        <v>0</v>
      </c>
      <c r="CH24">
        <v>0</v>
      </c>
      <c r="CI24">
        <v>280739</v>
      </c>
      <c r="CJ24">
        <v>252532</v>
      </c>
      <c r="CK24">
        <v>5094</v>
      </c>
      <c r="CL24">
        <v>10900</v>
      </c>
      <c r="CM24">
        <v>2591</v>
      </c>
      <c r="CN24">
        <v>391</v>
      </c>
      <c r="CO24">
        <v>92</v>
      </c>
      <c r="CP24">
        <v>717</v>
      </c>
      <c r="CQ24">
        <v>8422</v>
      </c>
      <c r="CR24">
        <v>359853</v>
      </c>
      <c r="CS24">
        <v>318822</v>
      </c>
      <c r="CT24">
        <v>8069</v>
      </c>
      <c r="CU24">
        <v>18342</v>
      </c>
      <c r="CV24">
        <v>5061</v>
      </c>
      <c r="CW24">
        <v>7021</v>
      </c>
      <c r="CX24">
        <v>370</v>
      </c>
      <c r="CY24">
        <v>280739</v>
      </c>
      <c r="CZ24">
        <v>252532</v>
      </c>
      <c r="DA24">
        <v>5094</v>
      </c>
      <c r="DB24">
        <v>12626</v>
      </c>
      <c r="DC24">
        <v>3434</v>
      </c>
      <c r="DD24">
        <v>5082</v>
      </c>
      <c r="DE24">
        <v>248</v>
      </c>
    </row>
    <row r="25" spans="1:109" x14ac:dyDescent="0.25">
      <c r="A25">
        <v>23</v>
      </c>
      <c r="B25">
        <v>23</v>
      </c>
      <c r="C25">
        <v>134425</v>
      </c>
      <c r="D25">
        <v>92892</v>
      </c>
      <c r="E25">
        <v>38032</v>
      </c>
      <c r="F25">
        <v>157327</v>
      </c>
      <c r="G25">
        <v>106930</v>
      </c>
      <c r="H25">
        <v>48306</v>
      </c>
      <c r="I25">
        <v>115681</v>
      </c>
      <c r="J25">
        <v>84750</v>
      </c>
      <c r="K25">
        <v>30931</v>
      </c>
      <c r="L25">
        <v>117216</v>
      </c>
      <c r="M25">
        <v>89352</v>
      </c>
      <c r="N25">
        <v>27864</v>
      </c>
      <c r="O25">
        <v>117810</v>
      </c>
      <c r="P25">
        <v>82506</v>
      </c>
      <c r="Q25">
        <v>31683</v>
      </c>
      <c r="R25">
        <v>145053</v>
      </c>
      <c r="S25">
        <v>87609</v>
      </c>
      <c r="T25">
        <v>48361</v>
      </c>
      <c r="U25">
        <v>153405</v>
      </c>
      <c r="V25">
        <v>106208</v>
      </c>
      <c r="W25">
        <v>41342</v>
      </c>
      <c r="X25">
        <v>286596</v>
      </c>
      <c r="Y25">
        <v>179056</v>
      </c>
      <c r="Z25">
        <v>23958</v>
      </c>
      <c r="AA25">
        <v>75008</v>
      </c>
      <c r="AB25">
        <v>6425</v>
      </c>
      <c r="AC25">
        <v>2060</v>
      </c>
      <c r="AD25">
        <v>41</v>
      </c>
      <c r="AE25">
        <v>72262</v>
      </c>
      <c r="AF25">
        <v>5177</v>
      </c>
      <c r="AG25">
        <v>659</v>
      </c>
      <c r="AH25">
        <v>566</v>
      </c>
      <c r="AI25">
        <v>0</v>
      </c>
      <c r="AJ25">
        <v>376551</v>
      </c>
      <c r="AK25">
        <v>213977</v>
      </c>
      <c r="AL25">
        <v>38736</v>
      </c>
      <c r="AM25">
        <v>112461</v>
      </c>
      <c r="AN25">
        <v>14143</v>
      </c>
      <c r="AO25">
        <v>5948</v>
      </c>
      <c r="AP25">
        <v>362</v>
      </c>
      <c r="AQ25">
        <v>0</v>
      </c>
      <c r="AR25">
        <v>0</v>
      </c>
      <c r="AS25">
        <v>288432</v>
      </c>
      <c r="AT25">
        <v>179418</v>
      </c>
      <c r="AU25">
        <v>23288</v>
      </c>
      <c r="AV25">
        <v>77454</v>
      </c>
      <c r="AW25">
        <v>6069</v>
      </c>
      <c r="AX25">
        <v>2049</v>
      </c>
      <c r="AY25">
        <v>56</v>
      </c>
      <c r="AZ25">
        <v>75070</v>
      </c>
      <c r="BA25">
        <v>4769</v>
      </c>
      <c r="BB25">
        <v>612</v>
      </c>
      <c r="BC25">
        <v>633</v>
      </c>
      <c r="BD25">
        <v>0</v>
      </c>
      <c r="BE25">
        <v>379619</v>
      </c>
      <c r="BF25">
        <v>215303</v>
      </c>
      <c r="BG25">
        <v>37736</v>
      </c>
      <c r="BH25">
        <v>115630</v>
      </c>
      <c r="BI25">
        <v>13656</v>
      </c>
      <c r="BJ25">
        <v>5645</v>
      </c>
      <c r="BK25">
        <v>424</v>
      </c>
      <c r="BL25">
        <v>103777</v>
      </c>
      <c r="BM25">
        <v>10094</v>
      </c>
      <c r="BN25">
        <v>743</v>
      </c>
      <c r="BO25">
        <v>553</v>
      </c>
      <c r="BP25">
        <v>11325</v>
      </c>
      <c r="BQ25">
        <v>385234</v>
      </c>
      <c r="BR25">
        <v>222775</v>
      </c>
      <c r="BS25">
        <v>32402</v>
      </c>
      <c r="BT25">
        <v>120589</v>
      </c>
      <c r="BU25">
        <v>11103</v>
      </c>
      <c r="BV25">
        <v>3522</v>
      </c>
      <c r="BW25">
        <v>545</v>
      </c>
      <c r="BX25">
        <v>0</v>
      </c>
      <c r="BY25">
        <v>0</v>
      </c>
      <c r="BZ25">
        <v>297556</v>
      </c>
      <c r="CA25">
        <v>185101</v>
      </c>
      <c r="CB25">
        <v>20763</v>
      </c>
      <c r="CC25">
        <v>82981</v>
      </c>
      <c r="CD25">
        <v>8825</v>
      </c>
      <c r="CE25">
        <v>2514</v>
      </c>
      <c r="CF25">
        <v>370</v>
      </c>
      <c r="CG25">
        <v>0</v>
      </c>
      <c r="CH25">
        <v>0</v>
      </c>
      <c r="CI25">
        <v>302703</v>
      </c>
      <c r="CJ25">
        <v>180866</v>
      </c>
      <c r="CK25">
        <v>28851</v>
      </c>
      <c r="CL25">
        <v>70396</v>
      </c>
      <c r="CM25">
        <v>10998</v>
      </c>
      <c r="CN25">
        <v>594</v>
      </c>
      <c r="CO25">
        <v>68</v>
      </c>
      <c r="CP25">
        <v>1250</v>
      </c>
      <c r="CQ25">
        <v>9680</v>
      </c>
      <c r="CR25">
        <v>375257</v>
      </c>
      <c r="CS25">
        <v>208163</v>
      </c>
      <c r="CT25">
        <v>41346</v>
      </c>
      <c r="CU25">
        <v>107572</v>
      </c>
      <c r="CV25">
        <v>16028</v>
      </c>
      <c r="CW25">
        <v>6740</v>
      </c>
      <c r="CX25">
        <v>598</v>
      </c>
      <c r="CY25">
        <v>302703</v>
      </c>
      <c r="CZ25">
        <v>180866</v>
      </c>
      <c r="DA25">
        <v>28851</v>
      </c>
      <c r="DB25">
        <v>77111</v>
      </c>
      <c r="DC25">
        <v>13014</v>
      </c>
      <c r="DD25">
        <v>5132</v>
      </c>
      <c r="DE25">
        <v>434</v>
      </c>
    </row>
    <row r="26" spans="1:109" x14ac:dyDescent="0.25">
      <c r="A26">
        <v>24</v>
      </c>
      <c r="B26">
        <v>24</v>
      </c>
      <c r="C26">
        <v>171487</v>
      </c>
      <c r="D26">
        <v>85903</v>
      </c>
      <c r="E26">
        <v>81675</v>
      </c>
      <c r="F26">
        <v>202813</v>
      </c>
      <c r="G26">
        <v>104933</v>
      </c>
      <c r="H26">
        <v>95711</v>
      </c>
      <c r="I26">
        <v>151374</v>
      </c>
      <c r="J26">
        <v>82057</v>
      </c>
      <c r="K26">
        <v>69317</v>
      </c>
      <c r="L26">
        <v>153424</v>
      </c>
      <c r="M26">
        <v>89368</v>
      </c>
      <c r="N26">
        <v>64056</v>
      </c>
      <c r="O26">
        <v>154170</v>
      </c>
      <c r="P26">
        <v>78876</v>
      </c>
      <c r="Q26">
        <v>71307</v>
      </c>
      <c r="R26">
        <v>180178</v>
      </c>
      <c r="S26">
        <v>69336</v>
      </c>
      <c r="T26">
        <v>101275</v>
      </c>
      <c r="U26">
        <v>186871</v>
      </c>
      <c r="V26">
        <v>90827</v>
      </c>
      <c r="W26">
        <v>88306</v>
      </c>
      <c r="X26">
        <v>281270</v>
      </c>
      <c r="Y26">
        <v>243888</v>
      </c>
      <c r="Z26">
        <v>15043</v>
      </c>
      <c r="AA26">
        <v>13203</v>
      </c>
      <c r="AB26">
        <v>7972</v>
      </c>
      <c r="AC26">
        <v>923</v>
      </c>
      <c r="AD26">
        <v>103</v>
      </c>
      <c r="AE26">
        <v>11919</v>
      </c>
      <c r="AF26">
        <v>6922</v>
      </c>
      <c r="AG26">
        <v>250</v>
      </c>
      <c r="AH26">
        <v>224</v>
      </c>
      <c r="AI26">
        <v>0</v>
      </c>
      <c r="AJ26">
        <v>365715</v>
      </c>
      <c r="AK26">
        <v>303304</v>
      </c>
      <c r="AL26">
        <v>24212</v>
      </c>
      <c r="AM26">
        <v>22634</v>
      </c>
      <c r="AN26">
        <v>16188</v>
      </c>
      <c r="AO26">
        <v>2548</v>
      </c>
      <c r="AP26">
        <v>613</v>
      </c>
      <c r="AQ26">
        <v>0</v>
      </c>
      <c r="AR26">
        <v>0</v>
      </c>
      <c r="AS26">
        <v>282990</v>
      </c>
      <c r="AT26">
        <v>245872</v>
      </c>
      <c r="AU26">
        <v>14938</v>
      </c>
      <c r="AV26">
        <v>13170</v>
      </c>
      <c r="AW26">
        <v>7791</v>
      </c>
      <c r="AX26">
        <v>981</v>
      </c>
      <c r="AY26">
        <v>82</v>
      </c>
      <c r="AZ26">
        <v>11808</v>
      </c>
      <c r="BA26">
        <v>6768</v>
      </c>
      <c r="BB26">
        <v>302</v>
      </c>
      <c r="BC26">
        <v>260</v>
      </c>
      <c r="BD26">
        <v>0</v>
      </c>
      <c r="BE26">
        <v>366396</v>
      </c>
      <c r="BF26">
        <v>305623</v>
      </c>
      <c r="BG26">
        <v>24435</v>
      </c>
      <c r="BH26">
        <v>21624</v>
      </c>
      <c r="BI26">
        <v>15515</v>
      </c>
      <c r="BJ26">
        <v>2838</v>
      </c>
      <c r="BK26">
        <v>384</v>
      </c>
      <c r="BL26">
        <v>15810</v>
      </c>
      <c r="BM26">
        <v>11808</v>
      </c>
      <c r="BN26">
        <v>380</v>
      </c>
      <c r="BO26">
        <v>264</v>
      </c>
      <c r="BP26">
        <v>7993</v>
      </c>
      <c r="BQ26">
        <v>369446</v>
      </c>
      <c r="BR26">
        <v>320213</v>
      </c>
      <c r="BS26">
        <v>19876</v>
      </c>
      <c r="BT26">
        <v>16867</v>
      </c>
      <c r="BU26">
        <v>12265</v>
      </c>
      <c r="BV26">
        <v>2023</v>
      </c>
      <c r="BW26">
        <v>339</v>
      </c>
      <c r="BX26">
        <v>0</v>
      </c>
      <c r="BY26">
        <v>0</v>
      </c>
      <c r="BZ26">
        <v>288699</v>
      </c>
      <c r="CA26">
        <v>256142</v>
      </c>
      <c r="CB26">
        <v>12714</v>
      </c>
      <c r="CC26">
        <v>10668</v>
      </c>
      <c r="CD26">
        <v>8633</v>
      </c>
      <c r="CE26">
        <v>1394</v>
      </c>
      <c r="CF26">
        <v>216</v>
      </c>
      <c r="CG26">
        <v>0</v>
      </c>
      <c r="CH26">
        <v>0</v>
      </c>
      <c r="CI26">
        <v>301524</v>
      </c>
      <c r="CJ26">
        <v>250079</v>
      </c>
      <c r="CK26">
        <v>18704</v>
      </c>
      <c r="CL26">
        <v>12380</v>
      </c>
      <c r="CM26">
        <v>10860</v>
      </c>
      <c r="CN26">
        <v>337</v>
      </c>
      <c r="CO26">
        <v>64</v>
      </c>
      <c r="CP26">
        <v>908</v>
      </c>
      <c r="CQ26">
        <v>8192</v>
      </c>
      <c r="CR26">
        <v>374494</v>
      </c>
      <c r="CS26">
        <v>301387</v>
      </c>
      <c r="CT26">
        <v>27597</v>
      </c>
      <c r="CU26">
        <v>23421</v>
      </c>
      <c r="CV26">
        <v>16961</v>
      </c>
      <c r="CW26">
        <v>5614</v>
      </c>
      <c r="CX26">
        <v>455</v>
      </c>
      <c r="CY26">
        <v>301524</v>
      </c>
      <c r="CZ26">
        <v>250079</v>
      </c>
      <c r="DA26">
        <v>18704</v>
      </c>
      <c r="DB26">
        <v>15826</v>
      </c>
      <c r="DC26">
        <v>12416</v>
      </c>
      <c r="DD26">
        <v>4098</v>
      </c>
      <c r="DE26">
        <v>336</v>
      </c>
    </row>
    <row r="27" spans="1:109" x14ac:dyDescent="0.25">
      <c r="A27">
        <v>25</v>
      </c>
      <c r="B27">
        <v>25</v>
      </c>
      <c r="C27">
        <v>144428</v>
      </c>
      <c r="D27">
        <v>101310</v>
      </c>
      <c r="E27">
        <v>39789</v>
      </c>
      <c r="F27">
        <v>163426</v>
      </c>
      <c r="G27">
        <v>120538</v>
      </c>
      <c r="H27">
        <v>40401</v>
      </c>
      <c r="I27">
        <v>129876</v>
      </c>
      <c r="J27">
        <v>92264</v>
      </c>
      <c r="K27">
        <v>37612</v>
      </c>
      <c r="L27">
        <v>130861</v>
      </c>
      <c r="M27">
        <v>100237</v>
      </c>
      <c r="N27">
        <v>30624</v>
      </c>
      <c r="O27">
        <v>131538</v>
      </c>
      <c r="P27">
        <v>94421</v>
      </c>
      <c r="Q27">
        <v>34021</v>
      </c>
      <c r="R27">
        <v>154003</v>
      </c>
      <c r="S27">
        <v>91404</v>
      </c>
      <c r="T27">
        <v>56152</v>
      </c>
      <c r="U27">
        <v>156768</v>
      </c>
      <c r="V27">
        <v>109123</v>
      </c>
      <c r="W27">
        <v>40137</v>
      </c>
      <c r="X27">
        <v>251734</v>
      </c>
      <c r="Y27">
        <v>170640</v>
      </c>
      <c r="Z27">
        <v>8130</v>
      </c>
      <c r="AA27">
        <v>59686</v>
      </c>
      <c r="AB27">
        <v>10744</v>
      </c>
      <c r="AC27">
        <v>1975</v>
      </c>
      <c r="AD27">
        <v>10</v>
      </c>
      <c r="AE27">
        <v>56528</v>
      </c>
      <c r="AF27">
        <v>9072</v>
      </c>
      <c r="AG27">
        <v>460</v>
      </c>
      <c r="AH27">
        <v>1129</v>
      </c>
      <c r="AI27">
        <v>0</v>
      </c>
      <c r="AJ27">
        <v>348531</v>
      </c>
      <c r="AK27">
        <v>200734</v>
      </c>
      <c r="AL27">
        <v>19951</v>
      </c>
      <c r="AM27">
        <v>101662</v>
      </c>
      <c r="AN27">
        <v>25972</v>
      </c>
      <c r="AO27">
        <v>3368</v>
      </c>
      <c r="AP27">
        <v>603</v>
      </c>
      <c r="AQ27">
        <v>0</v>
      </c>
      <c r="AR27">
        <v>0</v>
      </c>
      <c r="AS27">
        <v>248016</v>
      </c>
      <c r="AT27">
        <v>169432</v>
      </c>
      <c r="AU27">
        <v>7397</v>
      </c>
      <c r="AV27">
        <v>58712</v>
      </c>
      <c r="AW27">
        <v>9817</v>
      </c>
      <c r="AX27">
        <v>2074</v>
      </c>
      <c r="AY27">
        <v>15</v>
      </c>
      <c r="AZ27">
        <v>55644</v>
      </c>
      <c r="BA27">
        <v>8138</v>
      </c>
      <c r="BB27">
        <v>435</v>
      </c>
      <c r="BC27">
        <v>996</v>
      </c>
      <c r="BD27">
        <v>0</v>
      </c>
      <c r="BE27">
        <v>344194</v>
      </c>
      <c r="BF27">
        <v>199066</v>
      </c>
      <c r="BG27">
        <v>18434</v>
      </c>
      <c r="BH27">
        <v>99960</v>
      </c>
      <c r="BI27">
        <v>25893</v>
      </c>
      <c r="BJ27">
        <v>3481</v>
      </c>
      <c r="BK27">
        <v>536</v>
      </c>
      <c r="BL27">
        <v>90640</v>
      </c>
      <c r="BM27">
        <v>22109</v>
      </c>
      <c r="BN27">
        <v>488</v>
      </c>
      <c r="BO27">
        <v>738</v>
      </c>
      <c r="BP27">
        <v>12704</v>
      </c>
      <c r="BQ27">
        <v>311324</v>
      </c>
      <c r="BR27">
        <v>196003</v>
      </c>
      <c r="BS27">
        <v>15005</v>
      </c>
      <c r="BT27">
        <v>84383</v>
      </c>
      <c r="BU27">
        <v>15427</v>
      </c>
      <c r="BV27">
        <v>2855</v>
      </c>
      <c r="BW27">
        <v>418</v>
      </c>
      <c r="BX27">
        <v>0</v>
      </c>
      <c r="BY27">
        <v>0</v>
      </c>
      <c r="BZ27">
        <v>247963</v>
      </c>
      <c r="CA27">
        <v>167591</v>
      </c>
      <c r="CB27">
        <v>10121</v>
      </c>
      <c r="CC27">
        <v>56903</v>
      </c>
      <c r="CD27">
        <v>12475</v>
      </c>
      <c r="CE27">
        <v>2084</v>
      </c>
      <c r="CF27">
        <v>272</v>
      </c>
      <c r="CG27">
        <v>0</v>
      </c>
      <c r="CH27">
        <v>0</v>
      </c>
      <c r="CI27">
        <v>287482</v>
      </c>
      <c r="CJ27">
        <v>174992</v>
      </c>
      <c r="CK27">
        <v>16176</v>
      </c>
      <c r="CL27">
        <v>65103</v>
      </c>
      <c r="CM27">
        <v>18662</v>
      </c>
      <c r="CN27">
        <v>382</v>
      </c>
      <c r="CO27">
        <v>123</v>
      </c>
      <c r="CP27">
        <v>1432</v>
      </c>
      <c r="CQ27">
        <v>10612</v>
      </c>
      <c r="CR27">
        <v>360062</v>
      </c>
      <c r="CS27">
        <v>201171</v>
      </c>
      <c r="CT27">
        <v>23768</v>
      </c>
      <c r="CU27">
        <v>103184</v>
      </c>
      <c r="CV27">
        <v>27308</v>
      </c>
      <c r="CW27">
        <v>6147</v>
      </c>
      <c r="CX27">
        <v>564</v>
      </c>
      <c r="CY27">
        <v>287482</v>
      </c>
      <c r="CZ27">
        <v>174992</v>
      </c>
      <c r="DA27">
        <v>16176</v>
      </c>
      <c r="DB27">
        <v>70719</v>
      </c>
      <c r="DC27">
        <v>21366</v>
      </c>
      <c r="DD27">
        <v>4619</v>
      </c>
      <c r="DE27">
        <v>422</v>
      </c>
    </row>
    <row r="28" spans="1:109" x14ac:dyDescent="0.25">
      <c r="A28">
        <v>26</v>
      </c>
      <c r="B28">
        <v>26</v>
      </c>
      <c r="C28">
        <v>138490</v>
      </c>
      <c r="D28">
        <v>43196</v>
      </c>
      <c r="E28">
        <v>90895</v>
      </c>
      <c r="F28">
        <v>167661</v>
      </c>
      <c r="G28">
        <v>49969</v>
      </c>
      <c r="H28">
        <v>114649</v>
      </c>
      <c r="I28">
        <v>119183</v>
      </c>
      <c r="J28">
        <v>39825</v>
      </c>
      <c r="K28">
        <v>79358</v>
      </c>
      <c r="L28">
        <v>120781</v>
      </c>
      <c r="M28">
        <v>50137</v>
      </c>
      <c r="N28">
        <v>70644</v>
      </c>
      <c r="O28">
        <v>121231</v>
      </c>
      <c r="P28">
        <v>40041</v>
      </c>
      <c r="Q28">
        <v>76529</v>
      </c>
      <c r="R28">
        <v>149697</v>
      </c>
      <c r="S28">
        <v>36629</v>
      </c>
      <c r="T28">
        <v>104531</v>
      </c>
      <c r="U28">
        <v>151740</v>
      </c>
      <c r="V28">
        <v>43880</v>
      </c>
      <c r="W28">
        <v>99225</v>
      </c>
      <c r="X28">
        <v>256545</v>
      </c>
      <c r="Y28">
        <v>236500</v>
      </c>
      <c r="Z28">
        <v>7818</v>
      </c>
      <c r="AA28">
        <v>8393</v>
      </c>
      <c r="AB28">
        <v>1918</v>
      </c>
      <c r="AC28">
        <v>1748</v>
      </c>
      <c r="AD28">
        <v>65</v>
      </c>
      <c r="AE28">
        <v>7310</v>
      </c>
      <c r="AF28">
        <v>1537</v>
      </c>
      <c r="AG28">
        <v>456</v>
      </c>
      <c r="AH28">
        <v>373</v>
      </c>
      <c r="AI28">
        <v>0</v>
      </c>
      <c r="AJ28">
        <v>335251</v>
      </c>
      <c r="AK28">
        <v>302320</v>
      </c>
      <c r="AL28">
        <v>13303</v>
      </c>
      <c r="AM28">
        <v>13472</v>
      </c>
      <c r="AN28">
        <v>4679</v>
      </c>
      <c r="AO28">
        <v>2881</v>
      </c>
      <c r="AP28">
        <v>219</v>
      </c>
      <c r="AQ28">
        <v>0</v>
      </c>
      <c r="AR28">
        <v>0</v>
      </c>
      <c r="AS28">
        <v>255855</v>
      </c>
      <c r="AT28">
        <v>236290</v>
      </c>
      <c r="AU28">
        <v>7640</v>
      </c>
      <c r="AV28">
        <v>8141</v>
      </c>
      <c r="AW28">
        <v>1825</v>
      </c>
      <c r="AX28">
        <v>1787</v>
      </c>
      <c r="AY28">
        <v>54</v>
      </c>
      <c r="AZ28">
        <v>7185</v>
      </c>
      <c r="BA28">
        <v>1466</v>
      </c>
      <c r="BB28">
        <v>555</v>
      </c>
      <c r="BC28">
        <v>310</v>
      </c>
      <c r="BD28">
        <v>0</v>
      </c>
      <c r="BE28">
        <v>334876</v>
      </c>
      <c r="BF28">
        <v>302655</v>
      </c>
      <c r="BG28">
        <v>13046</v>
      </c>
      <c r="BH28">
        <v>13206</v>
      </c>
      <c r="BI28">
        <v>4434</v>
      </c>
      <c r="BJ28">
        <v>2715</v>
      </c>
      <c r="BK28">
        <v>185</v>
      </c>
      <c r="BL28">
        <v>8914</v>
      </c>
      <c r="BM28">
        <v>3408</v>
      </c>
      <c r="BN28">
        <v>603</v>
      </c>
      <c r="BO28">
        <v>363</v>
      </c>
      <c r="BP28">
        <v>5794</v>
      </c>
      <c r="BQ28">
        <v>337716</v>
      </c>
      <c r="BR28">
        <v>309894</v>
      </c>
      <c r="BS28">
        <v>11540</v>
      </c>
      <c r="BT28">
        <v>11366</v>
      </c>
      <c r="BU28">
        <v>3369</v>
      </c>
      <c r="BV28">
        <v>2275</v>
      </c>
      <c r="BW28">
        <v>217</v>
      </c>
      <c r="BX28">
        <v>0</v>
      </c>
      <c r="BY28">
        <v>0</v>
      </c>
      <c r="BZ28">
        <v>255874</v>
      </c>
      <c r="CA28">
        <v>238024</v>
      </c>
      <c r="CB28">
        <v>6798</v>
      </c>
      <c r="CC28">
        <v>7479</v>
      </c>
      <c r="CD28">
        <v>2203</v>
      </c>
      <c r="CE28">
        <v>1628</v>
      </c>
      <c r="CF28">
        <v>127</v>
      </c>
      <c r="CG28">
        <v>0</v>
      </c>
      <c r="CH28">
        <v>0</v>
      </c>
      <c r="CI28">
        <v>264218</v>
      </c>
      <c r="CJ28">
        <v>235840</v>
      </c>
      <c r="CK28">
        <v>8947</v>
      </c>
      <c r="CL28">
        <v>7340</v>
      </c>
      <c r="CM28">
        <v>3754</v>
      </c>
      <c r="CN28">
        <v>402</v>
      </c>
      <c r="CO28">
        <v>65</v>
      </c>
      <c r="CP28">
        <v>594</v>
      </c>
      <c r="CQ28">
        <v>7276</v>
      </c>
      <c r="CR28">
        <v>340983</v>
      </c>
      <c r="CS28">
        <v>298514</v>
      </c>
      <c r="CT28">
        <v>14303</v>
      </c>
      <c r="CU28">
        <v>13815</v>
      </c>
      <c r="CV28">
        <v>6762</v>
      </c>
      <c r="CW28">
        <v>6576</v>
      </c>
      <c r="CX28">
        <v>319</v>
      </c>
      <c r="CY28">
        <v>264218</v>
      </c>
      <c r="CZ28">
        <v>235840</v>
      </c>
      <c r="DA28">
        <v>8947</v>
      </c>
      <c r="DB28">
        <v>9051</v>
      </c>
      <c r="DC28">
        <v>4445</v>
      </c>
      <c r="DD28">
        <v>4718</v>
      </c>
      <c r="DE28">
        <v>205</v>
      </c>
    </row>
    <row r="29" spans="1:109" x14ac:dyDescent="0.25">
      <c r="A29">
        <v>27</v>
      </c>
      <c r="B29">
        <v>27</v>
      </c>
      <c r="C29">
        <v>167268</v>
      </c>
      <c r="D29">
        <v>83165</v>
      </c>
      <c r="E29">
        <v>80139</v>
      </c>
      <c r="F29">
        <v>200591</v>
      </c>
      <c r="G29">
        <v>101844</v>
      </c>
      <c r="H29">
        <v>95993</v>
      </c>
      <c r="I29">
        <v>147394</v>
      </c>
      <c r="J29">
        <v>78027</v>
      </c>
      <c r="K29">
        <v>69367</v>
      </c>
      <c r="L29">
        <v>150965</v>
      </c>
      <c r="M29">
        <v>86094</v>
      </c>
      <c r="N29">
        <v>64871</v>
      </c>
      <c r="O29">
        <v>150549</v>
      </c>
      <c r="P29">
        <v>77348</v>
      </c>
      <c r="Q29">
        <v>68963</v>
      </c>
      <c r="R29">
        <v>174599</v>
      </c>
      <c r="S29">
        <v>69807</v>
      </c>
      <c r="T29">
        <v>95492</v>
      </c>
      <c r="U29">
        <v>179638</v>
      </c>
      <c r="V29">
        <v>85743</v>
      </c>
      <c r="W29">
        <v>86094</v>
      </c>
      <c r="X29">
        <v>275342</v>
      </c>
      <c r="Y29">
        <v>239854</v>
      </c>
      <c r="Z29">
        <v>3698</v>
      </c>
      <c r="AA29">
        <v>24674</v>
      </c>
      <c r="AB29">
        <v>5196</v>
      </c>
      <c r="AC29">
        <v>1622</v>
      </c>
      <c r="AD29">
        <v>40</v>
      </c>
      <c r="AE29">
        <v>23045</v>
      </c>
      <c r="AF29">
        <v>4497</v>
      </c>
      <c r="AG29">
        <v>569</v>
      </c>
      <c r="AH29">
        <v>369</v>
      </c>
      <c r="AI29">
        <v>0</v>
      </c>
      <c r="AJ29">
        <v>356516</v>
      </c>
      <c r="AK29">
        <v>299370</v>
      </c>
      <c r="AL29">
        <v>7130</v>
      </c>
      <c r="AM29">
        <v>36544</v>
      </c>
      <c r="AN29">
        <v>11908</v>
      </c>
      <c r="AO29">
        <v>2333</v>
      </c>
      <c r="AP29">
        <v>196</v>
      </c>
      <c r="AQ29">
        <v>0</v>
      </c>
      <c r="AR29">
        <v>0</v>
      </c>
      <c r="AS29">
        <v>275356</v>
      </c>
      <c r="AT29">
        <v>240904</v>
      </c>
      <c r="AU29">
        <v>3999</v>
      </c>
      <c r="AV29">
        <v>24069</v>
      </c>
      <c r="AW29">
        <v>4648</v>
      </c>
      <c r="AX29">
        <v>1638</v>
      </c>
      <c r="AY29">
        <v>44</v>
      </c>
      <c r="AZ29">
        <v>22511</v>
      </c>
      <c r="BA29">
        <v>4063</v>
      </c>
      <c r="BB29">
        <v>622</v>
      </c>
      <c r="BC29">
        <v>231</v>
      </c>
      <c r="BD29">
        <v>0</v>
      </c>
      <c r="BE29">
        <v>357245</v>
      </c>
      <c r="BF29">
        <v>301468</v>
      </c>
      <c r="BG29">
        <v>7342</v>
      </c>
      <c r="BH29">
        <v>36023</v>
      </c>
      <c r="BI29">
        <v>10793</v>
      </c>
      <c r="BJ29">
        <v>2376</v>
      </c>
      <c r="BK29">
        <v>162</v>
      </c>
      <c r="BL29">
        <v>30343</v>
      </c>
      <c r="BM29">
        <v>8823</v>
      </c>
      <c r="BN29">
        <v>735</v>
      </c>
      <c r="BO29">
        <v>387</v>
      </c>
      <c r="BP29">
        <v>8103</v>
      </c>
      <c r="BQ29">
        <v>356601</v>
      </c>
      <c r="BR29">
        <v>309668</v>
      </c>
      <c r="BS29">
        <v>4961</v>
      </c>
      <c r="BT29">
        <v>30615</v>
      </c>
      <c r="BU29">
        <v>9884</v>
      </c>
      <c r="BV29">
        <v>2275</v>
      </c>
      <c r="BW29">
        <v>199</v>
      </c>
      <c r="BX29">
        <v>0</v>
      </c>
      <c r="BY29">
        <v>0</v>
      </c>
      <c r="BZ29">
        <v>273903</v>
      </c>
      <c r="CA29">
        <v>243173</v>
      </c>
      <c r="CB29">
        <v>3009</v>
      </c>
      <c r="CC29">
        <v>19872</v>
      </c>
      <c r="CD29">
        <v>6675</v>
      </c>
      <c r="CE29">
        <v>1601</v>
      </c>
      <c r="CF29">
        <v>116</v>
      </c>
      <c r="CG29">
        <v>0</v>
      </c>
      <c r="CH29">
        <v>0</v>
      </c>
      <c r="CI29">
        <v>287674</v>
      </c>
      <c r="CJ29">
        <v>238577</v>
      </c>
      <c r="CK29">
        <v>4957</v>
      </c>
      <c r="CL29">
        <v>23980</v>
      </c>
      <c r="CM29">
        <v>9297</v>
      </c>
      <c r="CN29">
        <v>382</v>
      </c>
      <c r="CO29">
        <v>75</v>
      </c>
      <c r="CP29">
        <v>706</v>
      </c>
      <c r="CQ29">
        <v>9700</v>
      </c>
      <c r="CR29">
        <v>362577</v>
      </c>
      <c r="CS29">
        <v>291873</v>
      </c>
      <c r="CT29">
        <v>7672</v>
      </c>
      <c r="CU29">
        <v>39124</v>
      </c>
      <c r="CV29">
        <v>15281</v>
      </c>
      <c r="CW29">
        <v>6669</v>
      </c>
      <c r="CX29">
        <v>322</v>
      </c>
      <c r="CY29">
        <v>287674</v>
      </c>
      <c r="CZ29">
        <v>238577</v>
      </c>
      <c r="DA29">
        <v>4957</v>
      </c>
      <c r="DB29">
        <v>26802</v>
      </c>
      <c r="DC29">
        <v>10690</v>
      </c>
      <c r="DD29">
        <v>4939</v>
      </c>
      <c r="DE29">
        <v>211</v>
      </c>
    </row>
    <row r="30" spans="1:109" x14ac:dyDescent="0.25">
      <c r="A30">
        <v>28</v>
      </c>
      <c r="B30">
        <v>28</v>
      </c>
      <c r="C30">
        <v>151656</v>
      </c>
      <c r="D30">
        <v>80516</v>
      </c>
      <c r="E30">
        <v>67138</v>
      </c>
      <c r="F30">
        <v>178751</v>
      </c>
      <c r="G30">
        <v>92147</v>
      </c>
      <c r="H30">
        <v>84088</v>
      </c>
      <c r="I30">
        <v>132208</v>
      </c>
      <c r="J30">
        <v>75004</v>
      </c>
      <c r="K30">
        <v>57204</v>
      </c>
      <c r="L30">
        <v>134483</v>
      </c>
      <c r="M30">
        <v>81437</v>
      </c>
      <c r="N30">
        <v>53046</v>
      </c>
      <c r="O30">
        <v>134317</v>
      </c>
      <c r="P30">
        <v>73941</v>
      </c>
      <c r="Q30">
        <v>55824</v>
      </c>
      <c r="R30">
        <v>162658</v>
      </c>
      <c r="S30">
        <v>74272</v>
      </c>
      <c r="T30">
        <v>78431</v>
      </c>
      <c r="U30">
        <v>167689</v>
      </c>
      <c r="V30">
        <v>86360</v>
      </c>
      <c r="W30">
        <v>74089</v>
      </c>
      <c r="X30">
        <v>289018</v>
      </c>
      <c r="Y30">
        <v>236256</v>
      </c>
      <c r="Z30">
        <v>4244</v>
      </c>
      <c r="AA30">
        <v>42282</v>
      </c>
      <c r="AB30">
        <v>4266</v>
      </c>
      <c r="AC30">
        <v>1762</v>
      </c>
      <c r="AD30">
        <v>18</v>
      </c>
      <c r="AE30">
        <v>39585</v>
      </c>
      <c r="AF30">
        <v>3563</v>
      </c>
      <c r="AG30">
        <v>481</v>
      </c>
      <c r="AH30">
        <v>456</v>
      </c>
      <c r="AI30">
        <v>0</v>
      </c>
      <c r="AJ30">
        <v>376682</v>
      </c>
      <c r="AK30">
        <v>290967</v>
      </c>
      <c r="AL30">
        <v>7699</v>
      </c>
      <c r="AM30">
        <v>62353</v>
      </c>
      <c r="AN30">
        <v>14253</v>
      </c>
      <c r="AO30">
        <v>2846</v>
      </c>
      <c r="AP30">
        <v>401</v>
      </c>
      <c r="AQ30">
        <v>0</v>
      </c>
      <c r="AR30">
        <v>0</v>
      </c>
      <c r="AS30">
        <v>288220</v>
      </c>
      <c r="AT30">
        <v>235807</v>
      </c>
      <c r="AU30">
        <v>3896</v>
      </c>
      <c r="AV30">
        <v>42318</v>
      </c>
      <c r="AW30">
        <v>4243</v>
      </c>
      <c r="AX30">
        <v>1672</v>
      </c>
      <c r="AY30">
        <v>8</v>
      </c>
      <c r="AZ30">
        <v>39873</v>
      </c>
      <c r="BA30">
        <v>3517</v>
      </c>
      <c r="BB30">
        <v>594</v>
      </c>
      <c r="BC30">
        <v>428</v>
      </c>
      <c r="BD30">
        <v>0</v>
      </c>
      <c r="BE30">
        <v>376666</v>
      </c>
      <c r="BF30">
        <v>291704</v>
      </c>
      <c r="BG30">
        <v>7041</v>
      </c>
      <c r="BH30">
        <v>61896</v>
      </c>
      <c r="BI30">
        <v>14472</v>
      </c>
      <c r="BJ30">
        <v>2534</v>
      </c>
      <c r="BK30">
        <v>289</v>
      </c>
      <c r="BL30">
        <v>54245</v>
      </c>
      <c r="BM30">
        <v>12392</v>
      </c>
      <c r="BN30">
        <v>675</v>
      </c>
      <c r="BO30">
        <v>409</v>
      </c>
      <c r="BP30">
        <v>10167</v>
      </c>
      <c r="BQ30">
        <v>375743</v>
      </c>
      <c r="BR30">
        <v>297251</v>
      </c>
      <c r="BS30">
        <v>6033</v>
      </c>
      <c r="BT30">
        <v>63258</v>
      </c>
      <c r="BU30">
        <v>7566</v>
      </c>
      <c r="BV30">
        <v>3147</v>
      </c>
      <c r="BW30">
        <v>318</v>
      </c>
      <c r="BX30">
        <v>0</v>
      </c>
      <c r="BY30">
        <v>0</v>
      </c>
      <c r="BZ30">
        <v>292343</v>
      </c>
      <c r="CA30">
        <v>237803</v>
      </c>
      <c r="CB30">
        <v>3948</v>
      </c>
      <c r="CC30">
        <v>43513</v>
      </c>
      <c r="CD30">
        <v>5636</v>
      </c>
      <c r="CE30">
        <v>2336</v>
      </c>
      <c r="CF30">
        <v>199</v>
      </c>
      <c r="CG30">
        <v>0</v>
      </c>
      <c r="CH30">
        <v>0</v>
      </c>
      <c r="CI30">
        <v>295936</v>
      </c>
      <c r="CJ30">
        <v>226479</v>
      </c>
      <c r="CK30">
        <v>6354</v>
      </c>
      <c r="CL30">
        <v>40468</v>
      </c>
      <c r="CM30">
        <v>10088</v>
      </c>
      <c r="CN30">
        <v>491</v>
      </c>
      <c r="CO30">
        <v>63</v>
      </c>
      <c r="CP30">
        <v>998</v>
      </c>
      <c r="CQ30">
        <v>10995</v>
      </c>
      <c r="CR30">
        <v>370798</v>
      </c>
      <c r="CS30">
        <v>273483</v>
      </c>
      <c r="CT30">
        <v>9540</v>
      </c>
      <c r="CU30">
        <v>62694</v>
      </c>
      <c r="CV30">
        <v>16031</v>
      </c>
      <c r="CW30">
        <v>7774</v>
      </c>
      <c r="CX30">
        <v>457</v>
      </c>
      <c r="CY30">
        <v>295936</v>
      </c>
      <c r="CZ30">
        <v>226479</v>
      </c>
      <c r="DA30">
        <v>6354</v>
      </c>
      <c r="DB30">
        <v>44536</v>
      </c>
      <c r="DC30">
        <v>11446</v>
      </c>
      <c r="DD30">
        <v>5823</v>
      </c>
      <c r="DE30">
        <v>292</v>
      </c>
    </row>
    <row r="31" spans="1:109" x14ac:dyDescent="0.25">
      <c r="A31">
        <v>29</v>
      </c>
      <c r="B31">
        <v>29</v>
      </c>
      <c r="C31">
        <v>149947</v>
      </c>
      <c r="D31">
        <v>62699</v>
      </c>
      <c r="E31">
        <v>83184</v>
      </c>
      <c r="F31">
        <v>179022</v>
      </c>
      <c r="G31">
        <v>73162</v>
      </c>
      <c r="H31">
        <v>103207</v>
      </c>
      <c r="I31">
        <v>129901</v>
      </c>
      <c r="J31">
        <v>58805</v>
      </c>
      <c r="K31">
        <v>71096</v>
      </c>
      <c r="L31">
        <v>131365</v>
      </c>
      <c r="M31">
        <v>65476</v>
      </c>
      <c r="N31">
        <v>65889</v>
      </c>
      <c r="O31">
        <v>131958</v>
      </c>
      <c r="P31">
        <v>57449</v>
      </c>
      <c r="Q31">
        <v>70136</v>
      </c>
      <c r="R31">
        <v>162563</v>
      </c>
      <c r="S31">
        <v>56046</v>
      </c>
      <c r="T31">
        <v>97232</v>
      </c>
      <c r="U31">
        <v>164641</v>
      </c>
      <c r="V31">
        <v>65492</v>
      </c>
      <c r="W31">
        <v>91479</v>
      </c>
      <c r="X31">
        <v>272679</v>
      </c>
      <c r="Y31">
        <v>242145</v>
      </c>
      <c r="Z31">
        <v>3427</v>
      </c>
      <c r="AA31">
        <v>22569</v>
      </c>
      <c r="AB31">
        <v>2324</v>
      </c>
      <c r="AC31">
        <v>1905</v>
      </c>
      <c r="AD31">
        <v>20</v>
      </c>
      <c r="AE31">
        <v>19911</v>
      </c>
      <c r="AF31">
        <v>1904</v>
      </c>
      <c r="AG31">
        <v>331</v>
      </c>
      <c r="AH31">
        <v>480</v>
      </c>
      <c r="AI31">
        <v>0</v>
      </c>
      <c r="AJ31">
        <v>351413</v>
      </c>
      <c r="AK31">
        <v>301448</v>
      </c>
      <c r="AL31">
        <v>7486</v>
      </c>
      <c r="AM31">
        <v>35699</v>
      </c>
      <c r="AN31">
        <v>4669</v>
      </c>
      <c r="AO31">
        <v>3189</v>
      </c>
      <c r="AP31">
        <v>44</v>
      </c>
      <c r="AQ31">
        <v>0</v>
      </c>
      <c r="AR31">
        <v>0</v>
      </c>
      <c r="AS31">
        <v>273007</v>
      </c>
      <c r="AT31">
        <v>242874</v>
      </c>
      <c r="AU31">
        <v>3301</v>
      </c>
      <c r="AV31">
        <v>22428</v>
      </c>
      <c r="AW31">
        <v>2204</v>
      </c>
      <c r="AX31">
        <v>1821</v>
      </c>
      <c r="AY31">
        <v>50</v>
      </c>
      <c r="AZ31">
        <v>19973</v>
      </c>
      <c r="BA31">
        <v>1780</v>
      </c>
      <c r="BB31">
        <v>341</v>
      </c>
      <c r="BC31">
        <v>371</v>
      </c>
      <c r="BD31">
        <v>0</v>
      </c>
      <c r="BE31">
        <v>352592</v>
      </c>
      <c r="BF31">
        <v>302884</v>
      </c>
      <c r="BG31">
        <v>7312</v>
      </c>
      <c r="BH31">
        <v>35472</v>
      </c>
      <c r="BI31">
        <v>4530</v>
      </c>
      <c r="BJ31">
        <v>2930</v>
      </c>
      <c r="BK31">
        <v>100</v>
      </c>
      <c r="BL31">
        <v>27202</v>
      </c>
      <c r="BM31">
        <v>3137</v>
      </c>
      <c r="BN31">
        <v>423</v>
      </c>
      <c r="BO31">
        <v>793</v>
      </c>
      <c r="BP31">
        <v>10774</v>
      </c>
      <c r="BQ31">
        <v>354946</v>
      </c>
      <c r="BR31">
        <v>309297</v>
      </c>
      <c r="BS31">
        <v>5821</v>
      </c>
      <c r="BT31">
        <v>33858</v>
      </c>
      <c r="BU31">
        <v>3693</v>
      </c>
      <c r="BV31">
        <v>3163</v>
      </c>
      <c r="BW31">
        <v>235</v>
      </c>
      <c r="BX31">
        <v>0</v>
      </c>
      <c r="BY31">
        <v>0</v>
      </c>
      <c r="BZ31">
        <v>273344</v>
      </c>
      <c r="CA31">
        <v>244277</v>
      </c>
      <c r="CB31">
        <v>3594</v>
      </c>
      <c r="CC31">
        <v>21329</v>
      </c>
      <c r="CD31">
        <v>2465</v>
      </c>
      <c r="CE31">
        <v>2186</v>
      </c>
      <c r="CF31">
        <v>152</v>
      </c>
      <c r="CG31">
        <v>0</v>
      </c>
      <c r="CH31">
        <v>0</v>
      </c>
      <c r="CI31">
        <v>278490</v>
      </c>
      <c r="CJ31">
        <v>236422</v>
      </c>
      <c r="CK31">
        <v>6463</v>
      </c>
      <c r="CL31">
        <v>20796</v>
      </c>
      <c r="CM31">
        <v>2487</v>
      </c>
      <c r="CN31">
        <v>565</v>
      </c>
      <c r="CO31">
        <v>73</v>
      </c>
      <c r="CP31">
        <v>952</v>
      </c>
      <c r="CQ31">
        <v>10732</v>
      </c>
      <c r="CR31">
        <v>354275</v>
      </c>
      <c r="CS31">
        <v>291113</v>
      </c>
      <c r="CT31">
        <v>10306</v>
      </c>
      <c r="CU31">
        <v>37939</v>
      </c>
      <c r="CV31">
        <v>4911</v>
      </c>
      <c r="CW31">
        <v>8360</v>
      </c>
      <c r="CX31">
        <v>365</v>
      </c>
      <c r="CY31">
        <v>278490</v>
      </c>
      <c r="CZ31">
        <v>236422</v>
      </c>
      <c r="DA31">
        <v>6463</v>
      </c>
      <c r="DB31">
        <v>24622</v>
      </c>
      <c r="DC31">
        <v>3397</v>
      </c>
      <c r="DD31">
        <v>5960</v>
      </c>
      <c r="DE31">
        <v>228</v>
      </c>
    </row>
    <row r="32" spans="1:109" x14ac:dyDescent="0.25">
      <c r="A32">
        <v>30</v>
      </c>
      <c r="B32">
        <v>30</v>
      </c>
      <c r="C32">
        <v>144936</v>
      </c>
      <c r="D32">
        <v>53308</v>
      </c>
      <c r="E32">
        <v>87931</v>
      </c>
      <c r="F32">
        <v>168570</v>
      </c>
      <c r="G32">
        <v>52882</v>
      </c>
      <c r="H32">
        <v>113460</v>
      </c>
      <c r="I32">
        <v>125032</v>
      </c>
      <c r="J32">
        <v>51167</v>
      </c>
      <c r="K32">
        <v>73865</v>
      </c>
      <c r="L32">
        <v>127265</v>
      </c>
      <c r="M32">
        <v>60591</v>
      </c>
      <c r="N32">
        <v>66674</v>
      </c>
      <c r="O32">
        <v>127653</v>
      </c>
      <c r="P32">
        <v>48789</v>
      </c>
      <c r="Q32">
        <v>75033</v>
      </c>
      <c r="R32">
        <v>158757</v>
      </c>
      <c r="S32">
        <v>55175</v>
      </c>
      <c r="T32">
        <v>95204</v>
      </c>
      <c r="U32">
        <v>163279</v>
      </c>
      <c r="V32">
        <v>52382</v>
      </c>
      <c r="W32">
        <v>103876</v>
      </c>
      <c r="X32">
        <v>282958</v>
      </c>
      <c r="Y32">
        <v>265581</v>
      </c>
      <c r="Z32">
        <v>2636</v>
      </c>
      <c r="AA32">
        <v>10510</v>
      </c>
      <c r="AB32">
        <v>1998</v>
      </c>
      <c r="AC32">
        <v>1939</v>
      </c>
      <c r="AD32">
        <v>20</v>
      </c>
      <c r="AE32">
        <v>9028</v>
      </c>
      <c r="AF32">
        <v>1255</v>
      </c>
      <c r="AG32">
        <v>565</v>
      </c>
      <c r="AH32">
        <v>308</v>
      </c>
      <c r="AI32">
        <v>0</v>
      </c>
      <c r="AJ32">
        <v>352447</v>
      </c>
      <c r="AK32">
        <v>326577</v>
      </c>
      <c r="AL32">
        <v>4230</v>
      </c>
      <c r="AM32">
        <v>14968</v>
      </c>
      <c r="AN32">
        <v>4472</v>
      </c>
      <c r="AO32">
        <v>2611</v>
      </c>
      <c r="AP32">
        <v>235</v>
      </c>
      <c r="AQ32">
        <v>0</v>
      </c>
      <c r="AR32">
        <v>0</v>
      </c>
      <c r="AS32">
        <v>284222</v>
      </c>
      <c r="AT32">
        <v>266964</v>
      </c>
      <c r="AU32">
        <v>2732</v>
      </c>
      <c r="AV32">
        <v>10337</v>
      </c>
      <c r="AW32">
        <v>1969</v>
      </c>
      <c r="AX32">
        <v>1993</v>
      </c>
      <c r="AY32">
        <v>14</v>
      </c>
      <c r="AZ32">
        <v>9007</v>
      </c>
      <c r="BA32">
        <v>1242</v>
      </c>
      <c r="BB32">
        <v>713</v>
      </c>
      <c r="BC32">
        <v>363</v>
      </c>
      <c r="BD32">
        <v>0</v>
      </c>
      <c r="BE32">
        <v>354733</v>
      </c>
      <c r="BF32">
        <v>328872</v>
      </c>
      <c r="BG32">
        <v>4156</v>
      </c>
      <c r="BH32">
        <v>14836</v>
      </c>
      <c r="BI32">
        <v>4511</v>
      </c>
      <c r="BJ32">
        <v>2906</v>
      </c>
      <c r="BK32">
        <v>277</v>
      </c>
      <c r="BL32">
        <v>11167</v>
      </c>
      <c r="BM32">
        <v>2994</v>
      </c>
      <c r="BN32">
        <v>811</v>
      </c>
      <c r="BO32">
        <v>389</v>
      </c>
      <c r="BP32">
        <v>6262</v>
      </c>
      <c r="BQ32">
        <v>361275</v>
      </c>
      <c r="BR32">
        <v>338393</v>
      </c>
      <c r="BS32">
        <v>3162</v>
      </c>
      <c r="BT32">
        <v>13684</v>
      </c>
      <c r="BU32">
        <v>3653</v>
      </c>
      <c r="BV32">
        <v>3031</v>
      </c>
      <c r="BW32">
        <v>202</v>
      </c>
      <c r="BX32">
        <v>0</v>
      </c>
      <c r="BY32">
        <v>0</v>
      </c>
      <c r="BZ32">
        <v>289097</v>
      </c>
      <c r="CA32">
        <v>272302</v>
      </c>
      <c r="CB32">
        <v>2174</v>
      </c>
      <c r="CC32">
        <v>9772</v>
      </c>
      <c r="CD32">
        <v>2910</v>
      </c>
      <c r="CE32">
        <v>2266</v>
      </c>
      <c r="CF32">
        <v>138</v>
      </c>
      <c r="CG32">
        <v>0</v>
      </c>
      <c r="CH32">
        <v>0</v>
      </c>
      <c r="CI32">
        <v>276860</v>
      </c>
      <c r="CJ32">
        <v>252357</v>
      </c>
      <c r="CK32">
        <v>3463</v>
      </c>
      <c r="CL32">
        <v>9049</v>
      </c>
      <c r="CM32">
        <v>1903</v>
      </c>
      <c r="CN32">
        <v>602</v>
      </c>
      <c r="CO32">
        <v>57</v>
      </c>
      <c r="CP32">
        <v>640</v>
      </c>
      <c r="CQ32">
        <v>8789</v>
      </c>
      <c r="CR32">
        <v>342270</v>
      </c>
      <c r="CS32">
        <v>309565</v>
      </c>
      <c r="CT32">
        <v>4920</v>
      </c>
      <c r="CU32">
        <v>15464</v>
      </c>
      <c r="CV32">
        <v>3592</v>
      </c>
      <c r="CW32">
        <v>6888</v>
      </c>
      <c r="CX32">
        <v>311</v>
      </c>
      <c r="CY32">
        <v>276860</v>
      </c>
      <c r="CZ32">
        <v>252357</v>
      </c>
      <c r="DA32">
        <v>3463</v>
      </c>
      <c r="DB32">
        <v>11403</v>
      </c>
      <c r="DC32">
        <v>2710</v>
      </c>
      <c r="DD32">
        <v>5279</v>
      </c>
      <c r="DE32">
        <v>224</v>
      </c>
    </row>
    <row r="33" spans="1:109" x14ac:dyDescent="0.25">
      <c r="A33">
        <v>31</v>
      </c>
      <c r="B33">
        <v>31</v>
      </c>
      <c r="C33">
        <v>135317</v>
      </c>
      <c r="D33">
        <v>43284</v>
      </c>
      <c r="E33">
        <v>88469</v>
      </c>
      <c r="F33">
        <v>162609</v>
      </c>
      <c r="G33">
        <v>47888</v>
      </c>
      <c r="H33">
        <v>112225</v>
      </c>
      <c r="I33">
        <v>116380</v>
      </c>
      <c r="J33">
        <v>41203</v>
      </c>
      <c r="K33">
        <v>75177</v>
      </c>
      <c r="L33">
        <v>117772</v>
      </c>
      <c r="M33">
        <v>48881</v>
      </c>
      <c r="N33">
        <v>68891</v>
      </c>
      <c r="O33">
        <v>118280</v>
      </c>
      <c r="P33">
        <v>40337</v>
      </c>
      <c r="Q33">
        <v>73916</v>
      </c>
      <c r="R33">
        <v>147561</v>
      </c>
      <c r="S33">
        <v>38033</v>
      </c>
      <c r="T33">
        <v>101559</v>
      </c>
      <c r="U33">
        <v>149716</v>
      </c>
      <c r="V33">
        <v>44396</v>
      </c>
      <c r="W33">
        <v>98070</v>
      </c>
      <c r="X33">
        <v>261263</v>
      </c>
      <c r="Y33">
        <v>249069</v>
      </c>
      <c r="Z33">
        <v>2685</v>
      </c>
      <c r="AA33">
        <v>6083</v>
      </c>
      <c r="AB33">
        <v>1392</v>
      </c>
      <c r="AC33">
        <v>1657</v>
      </c>
      <c r="AD33">
        <v>45</v>
      </c>
      <c r="AE33">
        <v>4364</v>
      </c>
      <c r="AF33">
        <v>937</v>
      </c>
      <c r="AG33">
        <v>477</v>
      </c>
      <c r="AH33">
        <v>378</v>
      </c>
      <c r="AI33">
        <v>0</v>
      </c>
      <c r="AJ33">
        <v>344186</v>
      </c>
      <c r="AK33">
        <v>321777</v>
      </c>
      <c r="AL33">
        <v>6542</v>
      </c>
      <c r="AM33">
        <v>10925</v>
      </c>
      <c r="AN33">
        <v>3113</v>
      </c>
      <c r="AO33">
        <v>2670</v>
      </c>
      <c r="AP33">
        <v>331</v>
      </c>
      <c r="AQ33">
        <v>0</v>
      </c>
      <c r="AR33">
        <v>0</v>
      </c>
      <c r="AS33">
        <v>260676</v>
      </c>
      <c r="AT33">
        <v>248987</v>
      </c>
      <c r="AU33">
        <v>2539</v>
      </c>
      <c r="AV33">
        <v>6137</v>
      </c>
      <c r="AW33">
        <v>1274</v>
      </c>
      <c r="AX33">
        <v>1464</v>
      </c>
      <c r="AY33">
        <v>24</v>
      </c>
      <c r="AZ33">
        <v>4415</v>
      </c>
      <c r="BA33">
        <v>927</v>
      </c>
      <c r="BB33">
        <v>409</v>
      </c>
      <c r="BC33">
        <v>317</v>
      </c>
      <c r="BD33">
        <v>0</v>
      </c>
      <c r="BE33">
        <v>343901</v>
      </c>
      <c r="BF33">
        <v>322193</v>
      </c>
      <c r="BG33">
        <v>6233</v>
      </c>
      <c r="BH33">
        <v>10659</v>
      </c>
      <c r="BI33">
        <v>3021</v>
      </c>
      <c r="BJ33">
        <v>2590</v>
      </c>
      <c r="BK33">
        <v>312</v>
      </c>
      <c r="BL33">
        <v>5373</v>
      </c>
      <c r="BM33">
        <v>1932</v>
      </c>
      <c r="BN33">
        <v>697</v>
      </c>
      <c r="BO33">
        <v>484</v>
      </c>
      <c r="BP33">
        <v>6967</v>
      </c>
      <c r="BQ33">
        <v>343248</v>
      </c>
      <c r="BR33">
        <v>324819</v>
      </c>
      <c r="BS33">
        <v>4615</v>
      </c>
      <c r="BT33">
        <v>9487</v>
      </c>
      <c r="BU33">
        <v>2265</v>
      </c>
      <c r="BV33">
        <v>2529</v>
      </c>
      <c r="BW33">
        <v>380</v>
      </c>
      <c r="BX33">
        <v>0</v>
      </c>
      <c r="BY33">
        <v>0</v>
      </c>
      <c r="BZ33">
        <v>260218</v>
      </c>
      <c r="CA33">
        <v>248874</v>
      </c>
      <c r="CB33">
        <v>2800</v>
      </c>
      <c r="CC33">
        <v>5476</v>
      </c>
      <c r="CD33">
        <v>1483</v>
      </c>
      <c r="CE33">
        <v>1816</v>
      </c>
      <c r="CF33">
        <v>265</v>
      </c>
      <c r="CG33">
        <v>0</v>
      </c>
      <c r="CH33">
        <v>0</v>
      </c>
      <c r="CI33">
        <v>266354</v>
      </c>
      <c r="CJ33">
        <v>245979</v>
      </c>
      <c r="CK33">
        <v>4946</v>
      </c>
      <c r="CL33">
        <v>4656</v>
      </c>
      <c r="CM33">
        <v>1433</v>
      </c>
      <c r="CN33">
        <v>426</v>
      </c>
      <c r="CO33">
        <v>55</v>
      </c>
      <c r="CP33">
        <v>555</v>
      </c>
      <c r="CQ33">
        <v>8304</v>
      </c>
      <c r="CR33">
        <v>345256</v>
      </c>
      <c r="CS33">
        <v>314139</v>
      </c>
      <c r="CT33">
        <v>8325</v>
      </c>
      <c r="CU33">
        <v>11047</v>
      </c>
      <c r="CV33">
        <v>2880</v>
      </c>
      <c r="CW33">
        <v>7760</v>
      </c>
      <c r="CX33">
        <v>286</v>
      </c>
      <c r="CY33">
        <v>266354</v>
      </c>
      <c r="CZ33">
        <v>245979</v>
      </c>
      <c r="DA33">
        <v>4946</v>
      </c>
      <c r="DB33">
        <v>6732</v>
      </c>
      <c r="DC33">
        <v>2001</v>
      </c>
      <c r="DD33">
        <v>5600</v>
      </c>
      <c r="DE33">
        <v>182</v>
      </c>
    </row>
    <row r="34" spans="1:109" x14ac:dyDescent="0.25">
      <c r="A34">
        <v>32</v>
      </c>
      <c r="B34">
        <v>32</v>
      </c>
      <c r="C34">
        <v>156091</v>
      </c>
      <c r="D34">
        <v>67964</v>
      </c>
      <c r="E34">
        <v>84216</v>
      </c>
      <c r="F34">
        <v>185036</v>
      </c>
      <c r="G34">
        <v>75555</v>
      </c>
      <c r="H34">
        <v>106969</v>
      </c>
      <c r="I34">
        <v>135034</v>
      </c>
      <c r="J34">
        <v>63358</v>
      </c>
      <c r="K34">
        <v>71676</v>
      </c>
      <c r="L34">
        <v>137345</v>
      </c>
      <c r="M34">
        <v>73209</v>
      </c>
      <c r="N34">
        <v>64136</v>
      </c>
      <c r="O34">
        <v>137258</v>
      </c>
      <c r="P34">
        <v>63211</v>
      </c>
      <c r="Q34">
        <v>69655</v>
      </c>
      <c r="R34">
        <v>169627</v>
      </c>
      <c r="S34">
        <v>62135</v>
      </c>
      <c r="T34">
        <v>97917</v>
      </c>
      <c r="U34">
        <v>172408</v>
      </c>
      <c r="V34">
        <v>70710</v>
      </c>
      <c r="W34">
        <v>94383</v>
      </c>
      <c r="X34">
        <v>284200</v>
      </c>
      <c r="Y34">
        <v>258375</v>
      </c>
      <c r="Z34">
        <v>5208</v>
      </c>
      <c r="AA34">
        <v>17189</v>
      </c>
      <c r="AB34">
        <v>1436</v>
      </c>
      <c r="AC34">
        <v>1759</v>
      </c>
      <c r="AD34">
        <v>29</v>
      </c>
      <c r="AE34">
        <v>15874</v>
      </c>
      <c r="AF34">
        <v>1174</v>
      </c>
      <c r="AG34">
        <v>276</v>
      </c>
      <c r="AH34">
        <v>343</v>
      </c>
      <c r="AI34">
        <v>0</v>
      </c>
      <c r="AJ34">
        <v>362675</v>
      </c>
      <c r="AK34">
        <v>323673</v>
      </c>
      <c r="AL34">
        <v>8965</v>
      </c>
      <c r="AM34">
        <v>25947</v>
      </c>
      <c r="AN34">
        <v>2932</v>
      </c>
      <c r="AO34">
        <v>2522</v>
      </c>
      <c r="AP34">
        <v>401</v>
      </c>
      <c r="AQ34">
        <v>0</v>
      </c>
      <c r="AR34">
        <v>0</v>
      </c>
      <c r="AS34">
        <v>285144</v>
      </c>
      <c r="AT34">
        <v>259543</v>
      </c>
      <c r="AU34">
        <v>4985</v>
      </c>
      <c r="AV34">
        <v>17152</v>
      </c>
      <c r="AW34">
        <v>1531</v>
      </c>
      <c r="AX34">
        <v>1649</v>
      </c>
      <c r="AY34">
        <v>12</v>
      </c>
      <c r="AZ34">
        <v>15829</v>
      </c>
      <c r="BA34">
        <v>1304</v>
      </c>
      <c r="BB34">
        <v>366</v>
      </c>
      <c r="BC34">
        <v>207</v>
      </c>
      <c r="BD34">
        <v>0</v>
      </c>
      <c r="BE34">
        <v>364434</v>
      </c>
      <c r="BF34">
        <v>325745</v>
      </c>
      <c r="BG34">
        <v>8586</v>
      </c>
      <c r="BH34">
        <v>25936</v>
      </c>
      <c r="BI34">
        <v>2955</v>
      </c>
      <c r="BJ34">
        <v>2473</v>
      </c>
      <c r="BK34">
        <v>303</v>
      </c>
      <c r="BL34">
        <v>20554</v>
      </c>
      <c r="BM34">
        <v>1791</v>
      </c>
      <c r="BN34">
        <v>566</v>
      </c>
      <c r="BO34">
        <v>267</v>
      </c>
      <c r="BP34">
        <v>6863</v>
      </c>
      <c r="BQ34">
        <v>376057</v>
      </c>
      <c r="BR34">
        <v>339515</v>
      </c>
      <c r="BS34">
        <v>6982</v>
      </c>
      <c r="BT34">
        <v>25246</v>
      </c>
      <c r="BU34">
        <v>2596</v>
      </c>
      <c r="BV34">
        <v>2568</v>
      </c>
      <c r="BW34">
        <v>226</v>
      </c>
      <c r="BX34">
        <v>0</v>
      </c>
      <c r="BY34">
        <v>0</v>
      </c>
      <c r="BZ34">
        <v>290025</v>
      </c>
      <c r="CA34">
        <v>266113</v>
      </c>
      <c r="CB34">
        <v>4049</v>
      </c>
      <c r="CC34">
        <v>16687</v>
      </c>
      <c r="CD34">
        <v>1773</v>
      </c>
      <c r="CE34">
        <v>1801</v>
      </c>
      <c r="CF34">
        <v>135</v>
      </c>
      <c r="CG34">
        <v>0</v>
      </c>
      <c r="CH34">
        <v>0</v>
      </c>
      <c r="CI34">
        <v>289109</v>
      </c>
      <c r="CJ34">
        <v>254452</v>
      </c>
      <c r="CK34">
        <v>6160</v>
      </c>
      <c r="CL34">
        <v>16195</v>
      </c>
      <c r="CM34">
        <v>1509</v>
      </c>
      <c r="CN34">
        <v>365</v>
      </c>
      <c r="CO34">
        <v>44</v>
      </c>
      <c r="CP34">
        <v>639</v>
      </c>
      <c r="CQ34">
        <v>9745</v>
      </c>
      <c r="CR34">
        <v>363792</v>
      </c>
      <c r="CS34">
        <v>313603</v>
      </c>
      <c r="CT34">
        <v>9831</v>
      </c>
      <c r="CU34">
        <v>26875</v>
      </c>
      <c r="CV34">
        <v>3292</v>
      </c>
      <c r="CW34">
        <v>7443</v>
      </c>
      <c r="CX34">
        <v>325</v>
      </c>
      <c r="CY34">
        <v>289109</v>
      </c>
      <c r="CZ34">
        <v>254452</v>
      </c>
      <c r="DA34">
        <v>6160</v>
      </c>
      <c r="DB34">
        <v>18570</v>
      </c>
      <c r="DC34">
        <v>2342</v>
      </c>
      <c r="DD34">
        <v>5363</v>
      </c>
      <c r="DE34">
        <v>218</v>
      </c>
    </row>
    <row r="35" spans="1:109" x14ac:dyDescent="0.25">
      <c r="A35">
        <v>33</v>
      </c>
      <c r="B35">
        <v>33</v>
      </c>
      <c r="C35">
        <v>155616</v>
      </c>
      <c r="D35">
        <v>68549</v>
      </c>
      <c r="E35">
        <v>83429</v>
      </c>
      <c r="F35">
        <v>183008</v>
      </c>
      <c r="G35">
        <v>74251</v>
      </c>
      <c r="H35">
        <v>106374</v>
      </c>
      <c r="I35">
        <v>134248</v>
      </c>
      <c r="J35">
        <v>61951</v>
      </c>
      <c r="K35">
        <v>72297</v>
      </c>
      <c r="L35">
        <v>136383</v>
      </c>
      <c r="M35">
        <v>72377</v>
      </c>
      <c r="N35">
        <v>64006</v>
      </c>
      <c r="O35">
        <v>136645</v>
      </c>
      <c r="P35">
        <v>64479</v>
      </c>
      <c r="Q35">
        <v>68307</v>
      </c>
      <c r="R35">
        <v>169853</v>
      </c>
      <c r="S35">
        <v>65671</v>
      </c>
      <c r="T35">
        <v>95047</v>
      </c>
      <c r="U35">
        <v>174000</v>
      </c>
      <c r="V35">
        <v>72967</v>
      </c>
      <c r="W35">
        <v>94546</v>
      </c>
      <c r="X35">
        <v>285185</v>
      </c>
      <c r="Y35">
        <v>242590</v>
      </c>
      <c r="Z35">
        <v>10348</v>
      </c>
      <c r="AA35">
        <v>28629</v>
      </c>
      <c r="AB35">
        <v>1652</v>
      </c>
      <c r="AC35">
        <v>1515</v>
      </c>
      <c r="AD35">
        <v>8</v>
      </c>
      <c r="AE35">
        <v>26870</v>
      </c>
      <c r="AF35">
        <v>1171</v>
      </c>
      <c r="AG35">
        <v>556</v>
      </c>
      <c r="AH35">
        <v>639</v>
      </c>
      <c r="AI35">
        <v>0</v>
      </c>
      <c r="AJ35">
        <v>360419</v>
      </c>
      <c r="AK35">
        <v>298335</v>
      </c>
      <c r="AL35">
        <v>15995</v>
      </c>
      <c r="AM35">
        <v>43542</v>
      </c>
      <c r="AN35">
        <v>3707</v>
      </c>
      <c r="AO35">
        <v>2655</v>
      </c>
      <c r="AP35">
        <v>531</v>
      </c>
      <c r="AQ35">
        <v>0</v>
      </c>
      <c r="AR35">
        <v>0</v>
      </c>
      <c r="AS35">
        <v>286055</v>
      </c>
      <c r="AT35">
        <v>243754</v>
      </c>
      <c r="AU35">
        <v>9794</v>
      </c>
      <c r="AV35">
        <v>28795</v>
      </c>
      <c r="AW35">
        <v>1835</v>
      </c>
      <c r="AX35">
        <v>1469</v>
      </c>
      <c r="AY35">
        <v>12</v>
      </c>
      <c r="AZ35">
        <v>27202</v>
      </c>
      <c r="BA35">
        <v>1267</v>
      </c>
      <c r="BB35">
        <v>564</v>
      </c>
      <c r="BC35">
        <v>635</v>
      </c>
      <c r="BD35">
        <v>0</v>
      </c>
      <c r="BE35">
        <v>362645</v>
      </c>
      <c r="BF35">
        <v>300321</v>
      </c>
      <c r="BG35">
        <v>15640</v>
      </c>
      <c r="BH35">
        <v>43562</v>
      </c>
      <c r="BI35">
        <v>3690</v>
      </c>
      <c r="BJ35">
        <v>2804</v>
      </c>
      <c r="BK35">
        <v>414</v>
      </c>
      <c r="BL35">
        <v>36162</v>
      </c>
      <c r="BM35">
        <v>2189</v>
      </c>
      <c r="BN35">
        <v>646</v>
      </c>
      <c r="BO35">
        <v>159</v>
      </c>
      <c r="BP35">
        <v>7519</v>
      </c>
      <c r="BQ35">
        <v>375500</v>
      </c>
      <c r="BR35">
        <v>315600</v>
      </c>
      <c r="BS35">
        <v>12722</v>
      </c>
      <c r="BT35">
        <v>43875</v>
      </c>
      <c r="BU35">
        <v>2952</v>
      </c>
      <c r="BV35">
        <v>2766</v>
      </c>
      <c r="BW35">
        <v>254</v>
      </c>
      <c r="BX35">
        <v>0</v>
      </c>
      <c r="BY35">
        <v>0</v>
      </c>
      <c r="BZ35">
        <v>293941</v>
      </c>
      <c r="CA35">
        <v>252601</v>
      </c>
      <c r="CB35">
        <v>8497</v>
      </c>
      <c r="CC35">
        <v>30133</v>
      </c>
      <c r="CD35">
        <v>2053</v>
      </c>
      <c r="CE35">
        <v>1933</v>
      </c>
      <c r="CF35">
        <v>164</v>
      </c>
      <c r="CG35">
        <v>0</v>
      </c>
      <c r="CH35">
        <v>0</v>
      </c>
      <c r="CI35">
        <v>286136</v>
      </c>
      <c r="CJ35">
        <v>237215</v>
      </c>
      <c r="CK35">
        <v>10520</v>
      </c>
      <c r="CL35">
        <v>27161</v>
      </c>
      <c r="CM35">
        <v>1833</v>
      </c>
      <c r="CN35">
        <v>473</v>
      </c>
      <c r="CO35">
        <v>61</v>
      </c>
      <c r="CP35">
        <v>615</v>
      </c>
      <c r="CQ35">
        <v>8258</v>
      </c>
      <c r="CR35">
        <v>357212</v>
      </c>
      <c r="CS35">
        <v>287760</v>
      </c>
      <c r="CT35">
        <v>16144</v>
      </c>
      <c r="CU35">
        <v>43042</v>
      </c>
      <c r="CV35">
        <v>3722</v>
      </c>
      <c r="CW35">
        <v>6660</v>
      </c>
      <c r="CX35">
        <v>340</v>
      </c>
      <c r="CY35">
        <v>286136</v>
      </c>
      <c r="CZ35">
        <v>237215</v>
      </c>
      <c r="DA35">
        <v>10520</v>
      </c>
      <c r="DB35">
        <v>30309</v>
      </c>
      <c r="DC35">
        <v>2546</v>
      </c>
      <c r="DD35">
        <v>4854</v>
      </c>
      <c r="DE35">
        <v>228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C17" sqref="C17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district-data'!C1</f>
        <v>Total_2016-2020_Comp</v>
      </c>
      <c r="D1" t="str">
        <f>'SD district-data'!D1</f>
        <v>Dem_2016-2020_Comp</v>
      </c>
      <c r="E1" t="str">
        <f>'SD district-data'!E1</f>
        <v>Rep_2016-2020_Comp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4997796</v>
      </c>
      <c r="D2">
        <f>SUM(D3:D3101)</f>
        <v>2261349</v>
      </c>
      <c r="E2">
        <f>SUM(E3:E3101)</f>
        <v>2614419</v>
      </c>
      <c r="F2" s="1">
        <f>D2/$C2</f>
        <v>0.45246924844471442</v>
      </c>
      <c r="G2" s="1">
        <f>E2/$C2</f>
        <v>0.52311438882259298</v>
      </c>
      <c r="H2" s="3">
        <f>SUM(H3:H35)</f>
        <v>14</v>
      </c>
      <c r="I2" s="3">
        <f>SUM(I3:I35)</f>
        <v>19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district-data'!C3</f>
        <v>150590</v>
      </c>
      <c r="D3">
        <f>'SD district-data'!D3</f>
        <v>40448</v>
      </c>
      <c r="E3">
        <f>'SD district-data'!E3</f>
        <v>105524</v>
      </c>
      <c r="F3" s="1">
        <f t="shared" ref="F3:F9" si="0">D3/$C3</f>
        <v>0.26859685238063619</v>
      </c>
      <c r="G3" s="1">
        <f t="shared" ref="G3:G9" si="1">E3/$C3</f>
        <v>0.70073710073710072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district-data'!C4</f>
        <v>137674</v>
      </c>
      <c r="D4">
        <f>'SD district-data'!D4</f>
        <v>68257</v>
      </c>
      <c r="E4">
        <f>'SD district-data'!E4</f>
        <v>65397</v>
      </c>
      <c r="F4" s="1">
        <f t="shared" si="0"/>
        <v>0.49578714935281898</v>
      </c>
      <c r="G4" s="1">
        <f t="shared" si="1"/>
        <v>0.4750134375408574</v>
      </c>
      <c r="H4" s="3">
        <f t="shared" ref="H4:H17" si="2">IF(F4&gt;G4,1,0)</f>
        <v>1</v>
      </c>
      <c r="I4" s="3">
        <f t="shared" ref="I4:I17" si="3">IF(G4&gt;F4,1,0)</f>
        <v>0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district-data'!C5</f>
        <v>144992</v>
      </c>
      <c r="D5">
        <f>'SD district-data'!D5</f>
        <v>73240</v>
      </c>
      <c r="E5">
        <f>'SD district-data'!E5</f>
        <v>68516</v>
      </c>
      <c r="F5" s="1">
        <f t="shared" si="0"/>
        <v>0.50513131758993601</v>
      </c>
      <c r="G5" s="1">
        <f t="shared" si="1"/>
        <v>0.47255020966674022</v>
      </c>
      <c r="H5" s="3">
        <f t="shared" si="2"/>
        <v>1</v>
      </c>
      <c r="I5" s="3">
        <f t="shared" si="3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district-data'!C6</f>
        <v>146820</v>
      </c>
      <c r="D6">
        <f>'SD district-data'!D6</f>
        <v>52646</v>
      </c>
      <c r="E6">
        <f>'SD district-data'!E6</f>
        <v>90864</v>
      </c>
      <c r="F6" s="1">
        <f t="shared" si="0"/>
        <v>0.35857512600463154</v>
      </c>
      <c r="G6" s="1">
        <f t="shared" si="1"/>
        <v>0.61888026154474862</v>
      </c>
      <c r="H6" s="3">
        <f t="shared" si="2"/>
        <v>0</v>
      </c>
      <c r="I6" s="3">
        <f t="shared" si="3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district-data'!C7</f>
        <v>162127</v>
      </c>
      <c r="D7">
        <f>'SD district-data'!D7</f>
        <v>57090</v>
      </c>
      <c r="E7">
        <f>'SD district-data'!E7</f>
        <v>101268</v>
      </c>
      <c r="F7" s="1">
        <f t="shared" si="0"/>
        <v>0.35213135381521893</v>
      </c>
      <c r="G7" s="1">
        <f t="shared" si="1"/>
        <v>0.62462143874863529</v>
      </c>
      <c r="H7" s="3">
        <f t="shared" si="2"/>
        <v>0</v>
      </c>
      <c r="I7" s="3">
        <f t="shared" si="3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district-data'!C8</f>
        <v>152054</v>
      </c>
      <c r="D8">
        <f>'SD district-data'!D8</f>
        <v>74536</v>
      </c>
      <c r="E8">
        <f>'SD district-data'!E8</f>
        <v>73618</v>
      </c>
      <c r="F8" s="1">
        <f t="shared" si="0"/>
        <v>0.49019427308719271</v>
      </c>
      <c r="G8" s="1">
        <f t="shared" si="1"/>
        <v>0.48415694424349243</v>
      </c>
      <c r="H8" s="3">
        <f t="shared" si="2"/>
        <v>1</v>
      </c>
      <c r="I8" s="3">
        <f t="shared" si="3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district-data'!C9</f>
        <v>175471</v>
      </c>
      <c r="D9">
        <f>'SD district-data'!D9</f>
        <v>66197</v>
      </c>
      <c r="E9">
        <f>'SD district-data'!E9</f>
        <v>105409</v>
      </c>
      <c r="F9" s="1">
        <f t="shared" si="0"/>
        <v>0.37725322133002037</v>
      </c>
      <c r="G9" s="1">
        <f t="shared" si="1"/>
        <v>0.60072034695191801</v>
      </c>
      <c r="H9" s="3">
        <f t="shared" si="2"/>
        <v>0</v>
      </c>
      <c r="I9" s="3">
        <f t="shared" si="3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district-data'!C10</f>
        <v>165498</v>
      </c>
      <c r="D10">
        <f>'SD district-data'!D10</f>
        <v>65379</v>
      </c>
      <c r="E10">
        <f>'SD district-data'!E10</f>
        <v>96470</v>
      </c>
      <c r="F10" s="1">
        <f t="shared" ref="F10:F35" si="4">D10/$C10</f>
        <v>0.39504404887068123</v>
      </c>
      <c r="G10" s="1">
        <f t="shared" ref="G10:G35" si="5">E10/$C10</f>
        <v>0.58290734631234209</v>
      </c>
      <c r="H10" s="3">
        <f t="shared" si="2"/>
        <v>0</v>
      </c>
      <c r="I10" s="3">
        <f t="shared" si="3"/>
        <v>1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district-data'!C11</f>
        <v>145320</v>
      </c>
      <c r="D11">
        <f>'SD district-data'!D11</f>
        <v>102394</v>
      </c>
      <c r="E11">
        <f>'SD district-data'!E11</f>
        <v>39514</v>
      </c>
      <c r="F11" s="1">
        <f t="shared" si="4"/>
        <v>0.70461051472612168</v>
      </c>
      <c r="G11" s="1">
        <f t="shared" si="5"/>
        <v>0.27191026699697218</v>
      </c>
      <c r="H11" s="3">
        <f t="shared" si="2"/>
        <v>1</v>
      </c>
      <c r="I11" s="3">
        <f t="shared" si="3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district-data'!C12</f>
        <v>148258</v>
      </c>
      <c r="D12">
        <f>'SD district-data'!D12</f>
        <v>52906</v>
      </c>
      <c r="E12">
        <f>'SD district-data'!E12</f>
        <v>91601</v>
      </c>
      <c r="F12" s="1">
        <f t="shared" si="4"/>
        <v>0.35685089506131201</v>
      </c>
      <c r="G12" s="1">
        <f t="shared" si="5"/>
        <v>0.6178486152517908</v>
      </c>
      <c r="H12" s="3">
        <f t="shared" si="2"/>
        <v>0</v>
      </c>
      <c r="I12" s="3">
        <f t="shared" si="3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district-data'!C13</f>
        <v>149254</v>
      </c>
      <c r="D13">
        <f>'SD district-data'!D13</f>
        <v>80662</v>
      </c>
      <c r="E13">
        <f>'SD district-data'!E13</f>
        <v>64552</v>
      </c>
      <c r="F13" s="1">
        <f t="shared" si="4"/>
        <v>0.54043442721803103</v>
      </c>
      <c r="G13" s="1">
        <f t="shared" si="5"/>
        <v>0.43249762150428128</v>
      </c>
      <c r="H13" s="3">
        <f t="shared" si="2"/>
        <v>1</v>
      </c>
      <c r="I13" s="3">
        <f t="shared" si="3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district-data'!C14</f>
        <v>148338</v>
      </c>
      <c r="D14">
        <f>'SD district-data'!D14</f>
        <v>34610</v>
      </c>
      <c r="E14">
        <f>'SD district-data'!E14</f>
        <v>110053</v>
      </c>
      <c r="F14" s="1">
        <f t="shared" si="4"/>
        <v>0.23331850233925225</v>
      </c>
      <c r="G14" s="1">
        <f t="shared" si="5"/>
        <v>0.74190699618438971</v>
      </c>
      <c r="H14" s="3">
        <f t="shared" si="2"/>
        <v>0</v>
      </c>
      <c r="I14" s="3">
        <f t="shared" si="3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district-data'!C15</f>
        <v>149843</v>
      </c>
      <c r="D15">
        <f>'SD district-data'!D15</f>
        <v>72035</v>
      </c>
      <c r="E15">
        <f>'SD district-data'!E15</f>
        <v>73802</v>
      </c>
      <c r="F15" s="1">
        <f t="shared" si="4"/>
        <v>0.48073650420773745</v>
      </c>
      <c r="G15" s="1">
        <f t="shared" si="5"/>
        <v>0.49252884685971315</v>
      </c>
      <c r="H15" s="3">
        <f t="shared" si="2"/>
        <v>0</v>
      </c>
      <c r="I15" s="3">
        <f t="shared" si="3"/>
        <v>1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district-data'!C16</f>
        <v>145946</v>
      </c>
      <c r="D16">
        <f>'SD district-data'!D16</f>
        <v>41722</v>
      </c>
      <c r="E16">
        <f>'SD district-data'!E16</f>
        <v>100840</v>
      </c>
      <c r="F16" s="1">
        <f t="shared" si="4"/>
        <v>0.28587285708412702</v>
      </c>
      <c r="G16" s="1">
        <f t="shared" si="5"/>
        <v>0.69094048483685744</v>
      </c>
      <c r="H16" s="3">
        <f t="shared" si="2"/>
        <v>0</v>
      </c>
      <c r="I16" s="3">
        <f t="shared" si="3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district-data'!C17</f>
        <v>127065</v>
      </c>
      <c r="D17">
        <f>'SD district-data'!D17</f>
        <v>89228</v>
      </c>
      <c r="E17">
        <f>'SD district-data'!E17</f>
        <v>34813</v>
      </c>
      <c r="F17" s="1">
        <f t="shared" si="4"/>
        <v>0.70222327155392905</v>
      </c>
      <c r="G17" s="1">
        <f t="shared" si="5"/>
        <v>0.27397788533427775</v>
      </c>
      <c r="H17" s="3">
        <f t="shared" si="2"/>
        <v>1</v>
      </c>
      <c r="I17" s="3">
        <f t="shared" si="3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district-data'!C18</f>
        <v>160529</v>
      </c>
      <c r="D18">
        <f>'SD district-data'!D18</f>
        <v>79824</v>
      </c>
      <c r="E18">
        <f>'SD district-data'!E18</f>
        <v>77014</v>
      </c>
      <c r="F18" s="1">
        <f t="shared" si="4"/>
        <v>0.49725594752350044</v>
      </c>
      <c r="G18" s="1">
        <f t="shared" si="5"/>
        <v>0.47975132219100597</v>
      </c>
      <c r="H18" s="3">
        <f t="shared" ref="H18:H35" si="6">IF(F18&gt;G18,1,0)</f>
        <v>1</v>
      </c>
      <c r="I18" s="3">
        <f t="shared" ref="I18:I35" si="7">IF(G18&gt;F18,1,0)</f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district-data'!C19</f>
        <v>131699</v>
      </c>
      <c r="D19">
        <f>'SD district-data'!D19</f>
        <v>39678</v>
      </c>
      <c r="E19">
        <f>'SD district-data'!E19</f>
        <v>89078</v>
      </c>
      <c r="F19" s="1">
        <f t="shared" si="4"/>
        <v>0.30127791403123788</v>
      </c>
      <c r="G19" s="1">
        <f t="shared" si="5"/>
        <v>0.67637567483428118</v>
      </c>
      <c r="H19" s="3">
        <f t="shared" si="6"/>
        <v>0</v>
      </c>
      <c r="I19" s="3">
        <f t="shared" si="7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district-data'!C20</f>
        <v>177090</v>
      </c>
      <c r="D20">
        <f>'SD district-data'!D20</f>
        <v>88037</v>
      </c>
      <c r="E20">
        <f>'SD district-data'!E20</f>
        <v>85220</v>
      </c>
      <c r="F20" s="1">
        <f t="shared" si="4"/>
        <v>0.49713140211192047</v>
      </c>
      <c r="G20" s="1">
        <f t="shared" si="5"/>
        <v>0.48122423626404653</v>
      </c>
      <c r="H20" s="3">
        <f t="shared" si="6"/>
        <v>1</v>
      </c>
      <c r="I20" s="3">
        <f t="shared" si="7"/>
        <v>0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district-data'!C21</f>
        <v>152856</v>
      </c>
      <c r="D21">
        <f>'SD district-data'!D21</f>
        <v>55008</v>
      </c>
      <c r="E21">
        <f>'SD district-data'!E21</f>
        <v>94410</v>
      </c>
      <c r="F21" s="1">
        <f t="shared" si="4"/>
        <v>0.35986811116344797</v>
      </c>
      <c r="G21" s="1">
        <f t="shared" si="5"/>
        <v>0.6176401318888366</v>
      </c>
      <c r="H21" s="3">
        <f t="shared" si="6"/>
        <v>0</v>
      </c>
      <c r="I21" s="3">
        <f t="shared" si="7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district-data'!C22</f>
        <v>153407</v>
      </c>
      <c r="D22">
        <f>'SD district-data'!D22</f>
        <v>54095</v>
      </c>
      <c r="E22">
        <f>'SD district-data'!E22</f>
        <v>95589</v>
      </c>
      <c r="F22" s="1">
        <f t="shared" si="4"/>
        <v>0.35262406539466906</v>
      </c>
      <c r="G22" s="1">
        <f t="shared" si="5"/>
        <v>0.62310715938646866</v>
      </c>
      <c r="H22" s="3">
        <f t="shared" si="6"/>
        <v>0</v>
      </c>
      <c r="I22" s="3">
        <f t="shared" si="7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district-data'!C23</f>
        <v>166184</v>
      </c>
      <c r="D23">
        <f>'SD district-data'!D23</f>
        <v>136807</v>
      </c>
      <c r="E23">
        <f>'SD district-data'!E23</f>
        <v>26666</v>
      </c>
      <c r="F23" s="1">
        <f t="shared" si="4"/>
        <v>0.82322606267751408</v>
      </c>
      <c r="G23" s="1">
        <f t="shared" si="5"/>
        <v>0.16046069417031725</v>
      </c>
      <c r="H23" s="3">
        <f t="shared" si="6"/>
        <v>1</v>
      </c>
      <c r="I23" s="3">
        <f t="shared" si="7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district-data'!C24</f>
        <v>157120</v>
      </c>
      <c r="D24">
        <f>'SD district-data'!D24</f>
        <v>53764</v>
      </c>
      <c r="E24">
        <f>'SD district-data'!E24</f>
        <v>99304</v>
      </c>
      <c r="F24" s="1">
        <f t="shared" si="4"/>
        <v>0.34218431771894092</v>
      </c>
      <c r="G24" s="1">
        <f t="shared" si="5"/>
        <v>0.63202647657841138</v>
      </c>
      <c r="H24" s="3">
        <f t="shared" si="6"/>
        <v>0</v>
      </c>
      <c r="I24" s="3">
        <f t="shared" si="7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district-data'!C25</f>
        <v>134425</v>
      </c>
      <c r="D25">
        <f>'SD district-data'!D25</f>
        <v>92892</v>
      </c>
      <c r="E25">
        <f>'SD district-data'!E25</f>
        <v>38032</v>
      </c>
      <c r="F25" s="1">
        <f t="shared" si="4"/>
        <v>0.69103217407476292</v>
      </c>
      <c r="G25" s="1">
        <f t="shared" si="5"/>
        <v>0.2829235633252743</v>
      </c>
      <c r="H25" s="3">
        <f t="shared" si="6"/>
        <v>1</v>
      </c>
      <c r="I25" s="3">
        <f t="shared" si="7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district-data'!C26</f>
        <v>171487</v>
      </c>
      <c r="D26">
        <f>'SD district-data'!D26</f>
        <v>85903</v>
      </c>
      <c r="E26">
        <f>'SD district-data'!E26</f>
        <v>81675</v>
      </c>
      <c r="F26" s="1">
        <f t="shared" si="4"/>
        <v>0.50093009965769997</v>
      </c>
      <c r="G26" s="1">
        <f t="shared" si="5"/>
        <v>0.47627516954637961</v>
      </c>
      <c r="H26" s="3">
        <f t="shared" si="6"/>
        <v>1</v>
      </c>
      <c r="I26" s="3">
        <f t="shared" si="7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district-data'!C27</f>
        <v>144428</v>
      </c>
      <c r="D27">
        <f>'SD district-data'!D27</f>
        <v>101310</v>
      </c>
      <c r="E27">
        <f>'SD district-data'!E27</f>
        <v>39789</v>
      </c>
      <c r="F27" s="1">
        <f t="shared" si="4"/>
        <v>0.70145678123355582</v>
      </c>
      <c r="G27" s="1">
        <f t="shared" si="5"/>
        <v>0.27549367158722687</v>
      </c>
      <c r="H27" s="3">
        <f t="shared" si="6"/>
        <v>1</v>
      </c>
      <c r="I27" s="3">
        <f t="shared" si="7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district-data'!C28</f>
        <v>138490</v>
      </c>
      <c r="D28">
        <f>'SD district-data'!D28</f>
        <v>43196</v>
      </c>
      <c r="E28">
        <f>'SD district-data'!E28</f>
        <v>90895</v>
      </c>
      <c r="F28" s="1">
        <f t="shared" si="4"/>
        <v>0.31190699689508267</v>
      </c>
      <c r="G28" s="1">
        <f t="shared" si="5"/>
        <v>0.6563289768214311</v>
      </c>
      <c r="H28" s="3">
        <f t="shared" si="6"/>
        <v>0</v>
      </c>
      <c r="I28" s="3">
        <f t="shared" si="7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district-data'!C29</f>
        <v>167268</v>
      </c>
      <c r="D29">
        <f>'SD district-data'!D29</f>
        <v>83165</v>
      </c>
      <c r="E29">
        <f>'SD district-data'!E29</f>
        <v>80139</v>
      </c>
      <c r="F29" s="1">
        <f t="shared" si="4"/>
        <v>0.49719611641198558</v>
      </c>
      <c r="G29" s="1">
        <f t="shared" si="5"/>
        <v>0.47910538776095846</v>
      </c>
      <c r="H29" s="3">
        <f t="shared" si="6"/>
        <v>1</v>
      </c>
      <c r="I29" s="3">
        <f t="shared" si="7"/>
        <v>0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district-data'!C30</f>
        <v>151656</v>
      </c>
      <c r="D30">
        <f>'SD district-data'!D30</f>
        <v>80516</v>
      </c>
      <c r="E30">
        <f>'SD district-data'!E30</f>
        <v>67138</v>
      </c>
      <c r="F30" s="1">
        <f t="shared" si="4"/>
        <v>0.53091206414517067</v>
      </c>
      <c r="G30" s="1">
        <f t="shared" si="5"/>
        <v>0.44269926676161842</v>
      </c>
      <c r="H30" s="3">
        <f t="shared" si="6"/>
        <v>1</v>
      </c>
      <c r="I30" s="3">
        <f t="shared" si="7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district-data'!C31</f>
        <v>149947</v>
      </c>
      <c r="D31">
        <f>'SD district-data'!D31</f>
        <v>62699</v>
      </c>
      <c r="E31">
        <f>'SD district-data'!E31</f>
        <v>83184</v>
      </c>
      <c r="F31" s="1">
        <f t="shared" si="4"/>
        <v>0.41814107651370153</v>
      </c>
      <c r="G31" s="1">
        <f t="shared" si="5"/>
        <v>0.55475601379153971</v>
      </c>
      <c r="H31" s="3">
        <f t="shared" si="6"/>
        <v>0</v>
      </c>
      <c r="I31" s="3">
        <f t="shared" si="7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district-data'!C32</f>
        <v>144936</v>
      </c>
      <c r="D32">
        <f>'SD district-data'!D32</f>
        <v>53308</v>
      </c>
      <c r="E32">
        <f>'SD district-data'!E32</f>
        <v>87931</v>
      </c>
      <c r="F32" s="1">
        <f t="shared" si="4"/>
        <v>0.36780372026273667</v>
      </c>
      <c r="G32" s="1">
        <f t="shared" si="5"/>
        <v>0.60668846939338739</v>
      </c>
      <c r="H32" s="3">
        <f t="shared" si="6"/>
        <v>0</v>
      </c>
      <c r="I32" s="3">
        <f t="shared" si="7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district-data'!C33</f>
        <v>135317</v>
      </c>
      <c r="D33">
        <f>'SD district-data'!D33</f>
        <v>43284</v>
      </c>
      <c r="E33">
        <f>'SD district-data'!E33</f>
        <v>88469</v>
      </c>
      <c r="F33" s="1">
        <f t="shared" si="4"/>
        <v>0.31987111745013563</v>
      </c>
      <c r="G33" s="1">
        <f t="shared" si="5"/>
        <v>0.65379072843766861</v>
      </c>
      <c r="H33" s="3">
        <f t="shared" si="6"/>
        <v>0</v>
      </c>
      <c r="I33" s="3">
        <f t="shared" si="7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district-data'!C34</f>
        <v>156091</v>
      </c>
      <c r="D34">
        <f>'SD district-data'!D34</f>
        <v>67964</v>
      </c>
      <c r="E34">
        <f>'SD district-data'!E34</f>
        <v>84216</v>
      </c>
      <c r="F34" s="1">
        <f t="shared" si="4"/>
        <v>0.43541267593903554</v>
      </c>
      <c r="G34" s="1">
        <f t="shared" si="5"/>
        <v>0.53953142718029867</v>
      </c>
      <c r="H34" s="3">
        <f t="shared" si="6"/>
        <v>0</v>
      </c>
      <c r="I34" s="3">
        <f t="shared" si="7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district-data'!C35</f>
        <v>155616</v>
      </c>
      <c r="D35">
        <f>'SD district-data'!D35</f>
        <v>68549</v>
      </c>
      <c r="E35">
        <f>'SD district-data'!E35</f>
        <v>83429</v>
      </c>
      <c r="F35" s="1">
        <f t="shared" si="4"/>
        <v>0.44050097676331484</v>
      </c>
      <c r="G35" s="1">
        <f t="shared" si="5"/>
        <v>0.53612096442525192</v>
      </c>
      <c r="H35" s="3">
        <f t="shared" si="6"/>
        <v>0</v>
      </c>
      <c r="I35" s="3">
        <f t="shared" si="7"/>
        <v>1</v>
      </c>
    </row>
    <row r="36" spans="1:9" x14ac:dyDescent="0.25">
      <c r="F36" s="1"/>
      <c r="G36" s="1"/>
      <c r="H36" s="3"/>
      <c r="I36" s="3"/>
    </row>
    <row r="37" spans="1:9" x14ac:dyDescent="0.25">
      <c r="F37" s="1"/>
      <c r="G37" s="1"/>
      <c r="H37" s="3"/>
      <c r="I37" s="3"/>
    </row>
    <row r="38" spans="1:9" x14ac:dyDescent="0.25">
      <c r="F38" s="1"/>
      <c r="G38" s="1"/>
      <c r="H38" s="3"/>
      <c r="I38" s="3"/>
    </row>
    <row r="39" spans="1:9" x14ac:dyDescent="0.25">
      <c r="F39" s="1"/>
      <c r="G39" s="1"/>
      <c r="H39" s="3"/>
      <c r="I39" s="3"/>
    </row>
    <row r="40" spans="1:9" x14ac:dyDescent="0.25">
      <c r="F40" s="1"/>
      <c r="G40" s="1"/>
      <c r="H40" s="3"/>
      <c r="I40" s="3"/>
    </row>
    <row r="41" spans="1:9" x14ac:dyDescent="0.25">
      <c r="F41" s="1"/>
      <c r="G41" s="1"/>
      <c r="H41" s="3"/>
      <c r="I41" s="3"/>
    </row>
    <row r="42" spans="1:9" x14ac:dyDescent="0.25">
      <c r="F42" s="1"/>
      <c r="G42" s="1"/>
      <c r="H42" s="3"/>
      <c r="I42" s="3"/>
    </row>
    <row r="43" spans="1:9" x14ac:dyDescent="0.25">
      <c r="F43" s="1"/>
      <c r="G43" s="1"/>
      <c r="H43" s="3"/>
      <c r="I43" s="3"/>
    </row>
    <row r="44" spans="1:9" x14ac:dyDescent="0.25">
      <c r="F44" s="1"/>
      <c r="G44" s="1"/>
      <c r="H44" s="3"/>
      <c r="I44" s="3"/>
    </row>
    <row r="45" spans="1:9" x14ac:dyDescent="0.25">
      <c r="F45" s="1"/>
      <c r="G45" s="1"/>
      <c r="H45" s="3"/>
      <c r="I45" s="3"/>
    </row>
    <row r="46" spans="1:9" x14ac:dyDescent="0.25">
      <c r="F46" s="1"/>
      <c r="G46" s="1"/>
      <c r="H46" s="3"/>
      <c r="I46" s="3"/>
    </row>
    <row r="47" spans="1:9" x14ac:dyDescent="0.25">
      <c r="F47" s="1"/>
      <c r="G47" s="1"/>
      <c r="H47" s="3"/>
      <c r="I47" s="3"/>
    </row>
    <row r="48" spans="1:9" x14ac:dyDescent="0.25">
      <c r="F48" s="1"/>
      <c r="G48" s="1"/>
      <c r="H48" s="3"/>
      <c r="I48" s="3"/>
    </row>
    <row r="49" spans="6:9" x14ac:dyDescent="0.25">
      <c r="F49" s="1"/>
      <c r="G49" s="1"/>
      <c r="H49" s="3"/>
      <c r="I49" s="3"/>
    </row>
    <row r="50" spans="6:9" x14ac:dyDescent="0.25">
      <c r="F50" s="1"/>
      <c r="G50" s="1"/>
      <c r="H50" s="3"/>
      <c r="I50" s="3"/>
    </row>
    <row r="51" spans="6:9" x14ac:dyDescent="0.25">
      <c r="F51" s="1"/>
      <c r="G51" s="1"/>
      <c r="H51" s="3"/>
      <c r="I51" s="3"/>
    </row>
    <row r="52" spans="6:9" x14ac:dyDescent="0.25">
      <c r="F52" s="1"/>
      <c r="G52" s="1"/>
      <c r="H52" s="3"/>
      <c r="I52" s="3"/>
    </row>
    <row r="53" spans="6:9" x14ac:dyDescent="0.25">
      <c r="F53" s="1"/>
      <c r="G53" s="1"/>
      <c r="H53" s="3"/>
      <c r="I53" s="3"/>
    </row>
    <row r="54" spans="6:9" x14ac:dyDescent="0.25">
      <c r="F54" s="1"/>
      <c r="G54" s="1"/>
      <c r="H54" s="3"/>
      <c r="I54" s="3"/>
    </row>
    <row r="55" spans="6:9" x14ac:dyDescent="0.25">
      <c r="F55" s="1"/>
      <c r="G55" s="1"/>
      <c r="H55" s="3"/>
      <c r="I55" s="3"/>
    </row>
    <row r="56" spans="6:9" x14ac:dyDescent="0.25">
      <c r="F56" s="1"/>
      <c r="G56" s="1"/>
      <c r="H56" s="3"/>
      <c r="I56" s="3"/>
    </row>
    <row r="57" spans="6:9" x14ac:dyDescent="0.25">
      <c r="F57" s="1"/>
      <c r="G57" s="1"/>
      <c r="H57" s="3"/>
      <c r="I57" s="3"/>
    </row>
    <row r="58" spans="6:9" x14ac:dyDescent="0.25">
      <c r="F58" s="1"/>
      <c r="G58" s="1"/>
      <c r="H58" s="3"/>
      <c r="I58" s="3"/>
    </row>
    <row r="59" spans="6:9" x14ac:dyDescent="0.25">
      <c r="F59" s="1"/>
      <c r="G59" s="1"/>
      <c r="H59" s="3"/>
      <c r="I59" s="3"/>
    </row>
    <row r="60" spans="6:9" x14ac:dyDescent="0.25">
      <c r="F60" s="1"/>
      <c r="G60" s="1"/>
      <c r="H60" s="3"/>
      <c r="I60" s="3"/>
    </row>
    <row r="61" spans="6:9" x14ac:dyDescent="0.25">
      <c r="F61" s="1"/>
      <c r="G61" s="1"/>
      <c r="H61" s="3"/>
      <c r="I61" s="3"/>
    </row>
    <row r="62" spans="6:9" x14ac:dyDescent="0.25">
      <c r="F62" s="1"/>
      <c r="G62" s="1"/>
      <c r="H62" s="3"/>
      <c r="I62" s="3"/>
    </row>
    <row r="63" spans="6:9" x14ac:dyDescent="0.25">
      <c r="F63" s="1"/>
      <c r="G63" s="1"/>
      <c r="H63" s="3"/>
      <c r="I63" s="3"/>
    </row>
    <row r="64" spans="6:9" x14ac:dyDescent="0.25">
      <c r="F64" s="1"/>
      <c r="G64" s="1"/>
      <c r="H64" s="3"/>
      <c r="I64" s="3"/>
    </row>
    <row r="65" spans="6:9" x14ac:dyDescent="0.25">
      <c r="F65" s="1"/>
      <c r="G65" s="1"/>
      <c r="H65" s="3"/>
      <c r="I65" s="3"/>
    </row>
    <row r="66" spans="6:9" x14ac:dyDescent="0.25">
      <c r="F66" s="1"/>
      <c r="G66" s="1"/>
      <c r="H66" s="3"/>
      <c r="I66" s="3"/>
    </row>
    <row r="67" spans="6:9" x14ac:dyDescent="0.25">
      <c r="F67" s="1"/>
      <c r="G67" s="1"/>
      <c r="H67" s="3"/>
      <c r="I67" s="3"/>
    </row>
    <row r="68" spans="6:9" x14ac:dyDescent="0.25">
      <c r="F68" s="1"/>
      <c r="G68" s="1"/>
      <c r="H68" s="3"/>
      <c r="I68" s="3"/>
    </row>
    <row r="69" spans="6:9" x14ac:dyDescent="0.25">
      <c r="F69" s="1"/>
      <c r="G69" s="1"/>
      <c r="H69" s="3"/>
      <c r="I69" s="3"/>
    </row>
    <row r="70" spans="6:9" x14ac:dyDescent="0.25">
      <c r="F70" s="1"/>
      <c r="G70" s="1"/>
      <c r="H70" s="3"/>
      <c r="I70" s="3"/>
    </row>
    <row r="71" spans="6:9" x14ac:dyDescent="0.25">
      <c r="F71" s="1"/>
      <c r="G71" s="1"/>
      <c r="H71" s="3"/>
      <c r="I71" s="3"/>
    </row>
    <row r="72" spans="6:9" x14ac:dyDescent="0.25">
      <c r="F72" s="1"/>
      <c r="G72" s="1"/>
      <c r="H72" s="3"/>
      <c r="I72" s="3"/>
    </row>
    <row r="73" spans="6:9" x14ac:dyDescent="0.25">
      <c r="F73" s="1"/>
      <c r="G73" s="1"/>
      <c r="H73" s="3"/>
      <c r="I73" s="3"/>
    </row>
    <row r="74" spans="6:9" x14ac:dyDescent="0.25">
      <c r="F74" s="1"/>
      <c r="G74" s="1"/>
      <c r="H74" s="3"/>
      <c r="I74" s="3"/>
    </row>
    <row r="75" spans="6:9" x14ac:dyDescent="0.25">
      <c r="F75" s="1"/>
      <c r="G75" s="1"/>
      <c r="H75" s="3"/>
      <c r="I75" s="3"/>
    </row>
    <row r="76" spans="6:9" x14ac:dyDescent="0.25">
      <c r="F76" s="1"/>
      <c r="G76" s="1"/>
      <c r="H76" s="3"/>
      <c r="I76" s="3"/>
    </row>
    <row r="77" spans="6:9" x14ac:dyDescent="0.25">
      <c r="F77" s="1"/>
      <c r="G77" s="1"/>
      <c r="H77" s="3"/>
      <c r="I77" s="3"/>
    </row>
    <row r="78" spans="6:9" x14ac:dyDescent="0.25">
      <c r="F78" s="1"/>
      <c r="G78" s="1"/>
      <c r="H78" s="3"/>
      <c r="I78" s="3"/>
    </row>
    <row r="79" spans="6:9" x14ac:dyDescent="0.25">
      <c r="F79" s="1"/>
      <c r="G79" s="1"/>
      <c r="H79" s="3"/>
      <c r="I79" s="3"/>
    </row>
    <row r="80" spans="6:9" x14ac:dyDescent="0.25">
      <c r="F80" s="1"/>
      <c r="G80" s="1"/>
      <c r="H80" s="3"/>
      <c r="I80" s="3"/>
    </row>
    <row r="81" spans="6:9" x14ac:dyDescent="0.25">
      <c r="F81" s="1"/>
      <c r="G81" s="1"/>
      <c r="H81" s="3"/>
      <c r="I81" s="3"/>
    </row>
    <row r="82" spans="6:9" x14ac:dyDescent="0.25">
      <c r="F82" s="1"/>
      <c r="G82" s="1"/>
      <c r="H82" s="3"/>
      <c r="I82" s="3"/>
    </row>
    <row r="83" spans="6:9" x14ac:dyDescent="0.25">
      <c r="F83" s="1"/>
      <c r="G83" s="1"/>
      <c r="H83" s="3"/>
      <c r="I83" s="3"/>
    </row>
    <row r="84" spans="6:9" x14ac:dyDescent="0.25">
      <c r="F84" s="1"/>
      <c r="G84" s="1"/>
      <c r="H84" s="3"/>
      <c r="I84" s="3"/>
    </row>
    <row r="85" spans="6:9" x14ac:dyDescent="0.25">
      <c r="F85" s="1"/>
      <c r="G85" s="1"/>
      <c r="H85" s="3"/>
      <c r="I85" s="3"/>
    </row>
    <row r="86" spans="6:9" x14ac:dyDescent="0.25">
      <c r="F86" s="1"/>
      <c r="G86" s="1"/>
      <c r="H86" s="3"/>
      <c r="I86" s="3"/>
    </row>
    <row r="87" spans="6:9" x14ac:dyDescent="0.25">
      <c r="F87" s="1"/>
      <c r="G87" s="1"/>
      <c r="H87" s="3"/>
      <c r="I87" s="3"/>
    </row>
    <row r="88" spans="6:9" x14ac:dyDescent="0.25">
      <c r="F88" s="1"/>
      <c r="G88" s="1"/>
      <c r="H88" s="3"/>
      <c r="I88" s="3"/>
    </row>
    <row r="89" spans="6:9" x14ac:dyDescent="0.25">
      <c r="F89" s="1"/>
      <c r="G89" s="1"/>
      <c r="H89" s="3"/>
      <c r="I89" s="3"/>
    </row>
    <row r="90" spans="6:9" x14ac:dyDescent="0.25">
      <c r="F90" s="1"/>
      <c r="G90" s="1"/>
      <c r="H90" s="3"/>
      <c r="I90" s="3"/>
    </row>
    <row r="91" spans="6:9" x14ac:dyDescent="0.25">
      <c r="F91" s="1"/>
      <c r="G91" s="1"/>
      <c r="H91" s="3"/>
      <c r="I91" s="3"/>
    </row>
    <row r="92" spans="6:9" x14ac:dyDescent="0.25">
      <c r="F92" s="1"/>
      <c r="G92" s="1"/>
      <c r="H92" s="3"/>
      <c r="I92" s="3"/>
    </row>
    <row r="93" spans="6:9" x14ac:dyDescent="0.25">
      <c r="F93" s="1"/>
      <c r="G93" s="1"/>
      <c r="H93" s="3"/>
      <c r="I93" s="3"/>
    </row>
    <row r="94" spans="6:9" x14ac:dyDescent="0.25">
      <c r="F94" s="1"/>
      <c r="G94" s="1"/>
      <c r="H94" s="3"/>
      <c r="I94" s="3"/>
    </row>
    <row r="95" spans="6:9" x14ac:dyDescent="0.25">
      <c r="F95" s="1"/>
      <c r="G95" s="1"/>
      <c r="H95" s="3"/>
      <c r="I95" s="3"/>
    </row>
    <row r="96" spans="6:9" x14ac:dyDescent="0.25">
      <c r="F96" s="1"/>
      <c r="G96" s="1"/>
      <c r="H96" s="3"/>
      <c r="I96" s="3"/>
    </row>
    <row r="97" spans="6:9" x14ac:dyDescent="0.25">
      <c r="F97" s="1"/>
      <c r="G97" s="1"/>
      <c r="H97" s="3"/>
      <c r="I97" s="3"/>
    </row>
    <row r="98" spans="6:9" x14ac:dyDescent="0.25">
      <c r="F98" s="1"/>
      <c r="G98" s="1"/>
      <c r="H98" s="3"/>
      <c r="I98" s="3"/>
    </row>
    <row r="99" spans="6:9" x14ac:dyDescent="0.25">
      <c r="F99" s="1"/>
      <c r="G99" s="1"/>
      <c r="H99" s="3"/>
      <c r="I99" s="3"/>
    </row>
    <row r="100" spans="6:9" x14ac:dyDescent="0.25">
      <c r="F100" s="1"/>
      <c r="G100" s="1"/>
      <c r="H100" s="3"/>
      <c r="I100" s="3"/>
    </row>
    <row r="101" spans="6:9" x14ac:dyDescent="0.25">
      <c r="F101" s="1"/>
      <c r="G101" s="1"/>
      <c r="H101" s="3"/>
      <c r="I101" s="3"/>
    </row>
  </sheetData>
  <conditionalFormatting sqref="F2:F101">
    <cfRule type="expression" dxfId="21" priority="6">
      <formula>F2&gt;G2</formula>
    </cfRule>
  </conditionalFormatting>
  <conditionalFormatting sqref="G2:G101">
    <cfRule type="expression" dxfId="20" priority="5">
      <formula>G2&gt;F2</formula>
    </cfRule>
  </conditionalFormatting>
  <conditionalFormatting sqref="H3:H101">
    <cfRule type="expression" dxfId="19" priority="4">
      <formula>H3&gt;I3</formula>
    </cfRule>
  </conditionalFormatting>
  <conditionalFormatting sqref="I3:I101">
    <cfRule type="expression" dxfId="18" priority="3">
      <formula>I3&gt;H3</formula>
    </cfRule>
  </conditionalFormatting>
  <conditionalFormatting sqref="H2">
    <cfRule type="expression" dxfId="17" priority="2">
      <formula>H2&gt;I2</formula>
    </cfRule>
  </conditionalFormatting>
  <conditionalFormatting sqref="I2">
    <cfRule type="expression" dxfId="16" priority="1">
      <formula>I2&gt;H2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H2" sqref="H2:I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district-data'!F1</f>
        <v>Total_2020_Pres</v>
      </c>
      <c r="D1" t="str">
        <f>'SD district-data'!G1</f>
        <v>Dem_2020_Pres</v>
      </c>
      <c r="E1" t="str">
        <f>'SD district-data'!H1</f>
        <v>Rep_2020_Pres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5920380</v>
      </c>
      <c r="D2">
        <f>SUM(D3:D3101)</f>
        <v>2679165</v>
      </c>
      <c r="E2">
        <f>SUM(E3:E3101)</f>
        <v>3154834</v>
      </c>
      <c r="F2" s="1">
        <f>D2/$C2</f>
        <v>0.4525326077042352</v>
      </c>
      <c r="G2" s="1">
        <f>E2/$C2</f>
        <v>0.5328769437096943</v>
      </c>
      <c r="H2" s="3">
        <f>SUM(H3:H35)</f>
        <v>13</v>
      </c>
      <c r="I2" s="3">
        <f>SUM(I3:I35)</f>
        <v>20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district-data'!F3</f>
        <v>180651</v>
      </c>
      <c r="D3">
        <f>'SD district-data'!G3</f>
        <v>46542</v>
      </c>
      <c r="E3">
        <f>'SD district-data'!H3</f>
        <v>131065</v>
      </c>
      <c r="F3" s="1">
        <f t="shared" ref="F3:G18" si="0">D3/$C3</f>
        <v>0.2576348871581115</v>
      </c>
      <c r="G3" s="1">
        <f t="shared" si="0"/>
        <v>0.72551494317772947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district-data'!F4</f>
        <v>160244</v>
      </c>
      <c r="D4">
        <f>'SD district-data'!G4</f>
        <v>76670</v>
      </c>
      <c r="E4">
        <f>'SD district-data'!H4</f>
        <v>80886</v>
      </c>
      <c r="F4" s="1">
        <f t="shared" si="0"/>
        <v>0.47845785177604155</v>
      </c>
      <c r="G4" s="1">
        <f t="shared" si="0"/>
        <v>0.50476772921295021</v>
      </c>
      <c r="H4" s="3">
        <f t="shared" ref="H4:H35" si="1">IF(F4&gt;G4,1,0)</f>
        <v>0</v>
      </c>
      <c r="I4" s="3">
        <f t="shared" ref="I4:I35" si="2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district-data'!F5</f>
        <v>174115</v>
      </c>
      <c r="D5">
        <f>'SD district-data'!G5</f>
        <v>92419</v>
      </c>
      <c r="E5">
        <f>'SD district-data'!H5</f>
        <v>78961</v>
      </c>
      <c r="F5" s="1">
        <f t="shared" si="0"/>
        <v>0.53079286678344773</v>
      </c>
      <c r="G5" s="1">
        <f t="shared" si="0"/>
        <v>0.45349912414208998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district-data'!F6</f>
        <v>175902</v>
      </c>
      <c r="D6">
        <f>'SD district-data'!G6</f>
        <v>67225</v>
      </c>
      <c r="E6">
        <f>'SD district-data'!H6</f>
        <v>106129</v>
      </c>
      <c r="F6" s="1">
        <f t="shared" si="0"/>
        <v>0.38217302816340915</v>
      </c>
      <c r="G6" s="1">
        <f t="shared" si="0"/>
        <v>0.60334163340951208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district-data'!F7</f>
        <v>191760</v>
      </c>
      <c r="D7">
        <f>'SD district-data'!G7</f>
        <v>67722</v>
      </c>
      <c r="E7">
        <f>'SD district-data'!H7</f>
        <v>121267</v>
      </c>
      <c r="F7" s="1">
        <f t="shared" si="0"/>
        <v>0.35316020025031292</v>
      </c>
      <c r="G7" s="1">
        <f t="shared" si="0"/>
        <v>0.63238944513975803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district-data'!F8</f>
        <v>175633</v>
      </c>
      <c r="D8">
        <f>'SD district-data'!G8</f>
        <v>91192</v>
      </c>
      <c r="E8">
        <f>'SD district-data'!H8</f>
        <v>81466</v>
      </c>
      <c r="F8" s="1">
        <f t="shared" si="0"/>
        <v>0.51921905336696406</v>
      </c>
      <c r="G8" s="1">
        <f t="shared" si="0"/>
        <v>0.46384221643996287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district-data'!F9</f>
        <v>210447</v>
      </c>
      <c r="D9">
        <f>'SD district-data'!G9</f>
        <v>88198</v>
      </c>
      <c r="E9">
        <f>'SD district-data'!H9</f>
        <v>119092</v>
      </c>
      <c r="F9" s="1">
        <f t="shared" si="0"/>
        <v>0.41909839532043697</v>
      </c>
      <c r="G9" s="1">
        <f t="shared" si="0"/>
        <v>0.56590020290144316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district-data'!F10</f>
        <v>191877</v>
      </c>
      <c r="D10">
        <f>'SD district-data'!G10</f>
        <v>82752</v>
      </c>
      <c r="E10">
        <f>'SD district-data'!H10</f>
        <v>106206</v>
      </c>
      <c r="F10" s="1">
        <f t="shared" si="0"/>
        <v>0.43127628637095639</v>
      </c>
      <c r="G10" s="1">
        <f t="shared" si="0"/>
        <v>0.55351084288372243</v>
      </c>
      <c r="H10" s="3">
        <f t="shared" si="1"/>
        <v>0</v>
      </c>
      <c r="I10" s="3">
        <f t="shared" si="2"/>
        <v>1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district-data'!F11</f>
        <v>164523</v>
      </c>
      <c r="D11">
        <f>'SD district-data'!G11</f>
        <v>121385</v>
      </c>
      <c r="E11">
        <f>'SD district-data'!H11</f>
        <v>40576</v>
      </c>
      <c r="F11" s="1">
        <f t="shared" si="0"/>
        <v>0.73779957817448016</v>
      </c>
      <c r="G11" s="1">
        <f t="shared" si="0"/>
        <v>0.2466281310211946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district-data'!F12</f>
        <v>173296</v>
      </c>
      <c r="D12">
        <f>'SD district-data'!G12</f>
        <v>63571</v>
      </c>
      <c r="E12">
        <f>'SD district-data'!H12</f>
        <v>106592</v>
      </c>
      <c r="F12" s="1">
        <f t="shared" si="0"/>
        <v>0.36683477979872586</v>
      </c>
      <c r="G12" s="1">
        <f t="shared" si="0"/>
        <v>0.61508632628566151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district-data'!F13</f>
        <v>174197</v>
      </c>
      <c r="D13">
        <f>'SD district-data'!G13</f>
        <v>94448</v>
      </c>
      <c r="E13">
        <f>'SD district-data'!H13</f>
        <v>76798</v>
      </c>
      <c r="F13" s="1">
        <f t="shared" si="0"/>
        <v>0.54219073807241225</v>
      </c>
      <c r="G13" s="1">
        <f t="shared" si="0"/>
        <v>0.44086867167632049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district-data'!F14</f>
        <v>175997</v>
      </c>
      <c r="D14">
        <f>'SD district-data'!G14</f>
        <v>39138</v>
      </c>
      <c r="E14">
        <f>'SD district-data'!H14</f>
        <v>134344</v>
      </c>
      <c r="F14" s="1">
        <f t="shared" si="0"/>
        <v>0.22237879054756615</v>
      </c>
      <c r="G14" s="1">
        <f t="shared" si="0"/>
        <v>0.76333119314533771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district-data'!F15</f>
        <v>182608</v>
      </c>
      <c r="D15">
        <f>'SD district-data'!G15</f>
        <v>84837</v>
      </c>
      <c r="E15">
        <f>'SD district-data'!H15</f>
        <v>95100</v>
      </c>
      <c r="F15" s="1">
        <f t="shared" si="0"/>
        <v>0.46458534127749057</v>
      </c>
      <c r="G15" s="1">
        <f t="shared" si="0"/>
        <v>0.52078769823885041</v>
      </c>
      <c r="H15" s="3">
        <f t="shared" si="1"/>
        <v>0</v>
      </c>
      <c r="I15" s="3">
        <f t="shared" si="2"/>
        <v>1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district-data'!F16</f>
        <v>175729</v>
      </c>
      <c r="D16">
        <f>'SD district-data'!G16</f>
        <v>49708</v>
      </c>
      <c r="E16">
        <f>'SD district-data'!H16</f>
        <v>123529</v>
      </c>
      <c r="F16" s="1">
        <f t="shared" si="0"/>
        <v>0.28286736964302989</v>
      </c>
      <c r="G16" s="1">
        <f t="shared" si="0"/>
        <v>0.70295170404429552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district-data'!F17</f>
        <v>149811</v>
      </c>
      <c r="D17">
        <f>'SD district-data'!G17</f>
        <v>107412</v>
      </c>
      <c r="E17">
        <f>'SD district-data'!H17</f>
        <v>39997</v>
      </c>
      <c r="F17" s="1">
        <f t="shared" si="0"/>
        <v>0.71698339908284436</v>
      </c>
      <c r="G17" s="1">
        <f t="shared" si="0"/>
        <v>0.2669830653289812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district-data'!F18</f>
        <v>191021</v>
      </c>
      <c r="D18">
        <f>'SD district-data'!G18</f>
        <v>101777</v>
      </c>
      <c r="E18">
        <f>'SD district-data'!H18</f>
        <v>86306</v>
      </c>
      <c r="F18" s="1">
        <f t="shared" si="0"/>
        <v>0.53280529365881235</v>
      </c>
      <c r="G18" s="1">
        <f t="shared" si="0"/>
        <v>0.45181419843891507</v>
      </c>
      <c r="H18" s="3">
        <f t="shared" si="1"/>
        <v>1</v>
      </c>
      <c r="I18" s="3">
        <f t="shared" si="2"/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district-data'!F19</f>
        <v>160394</v>
      </c>
      <c r="D19">
        <f>'SD district-data'!G19</f>
        <v>41027</v>
      </c>
      <c r="E19">
        <f>'SD district-data'!H19</f>
        <v>117390</v>
      </c>
      <c r="F19" s="1">
        <f t="shared" ref="F19:G35" si="3">D19/$C19</f>
        <v>0.25578886990785193</v>
      </c>
      <c r="G19" s="1">
        <f t="shared" si="3"/>
        <v>0.7318852326146863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district-data'!F20</f>
        <v>211977</v>
      </c>
      <c r="D20">
        <f>'SD district-data'!G20</f>
        <v>106825</v>
      </c>
      <c r="E20">
        <f>'SD district-data'!H20</f>
        <v>102728</v>
      </c>
      <c r="F20" s="1">
        <f t="shared" si="3"/>
        <v>0.50394618284059123</v>
      </c>
      <c r="G20" s="1">
        <f t="shared" si="3"/>
        <v>0.48461861428362513</v>
      </c>
      <c r="H20" s="3">
        <f t="shared" si="1"/>
        <v>1</v>
      </c>
      <c r="I20" s="3">
        <f t="shared" si="2"/>
        <v>0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district-data'!F21</f>
        <v>187083</v>
      </c>
      <c r="D21">
        <f>'SD district-data'!G21</f>
        <v>72443</v>
      </c>
      <c r="E21">
        <f>'SD district-data'!H21</f>
        <v>111817</v>
      </c>
      <c r="F21" s="1">
        <f t="shared" si="3"/>
        <v>0.38722385251465929</v>
      </c>
      <c r="G21" s="1">
        <f t="shared" si="3"/>
        <v>0.5976865883057253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district-data'!F22</f>
        <v>188269</v>
      </c>
      <c r="D22">
        <f>'SD district-data'!G22</f>
        <v>66792</v>
      </c>
      <c r="E22">
        <f>'SD district-data'!H22</f>
        <v>118493</v>
      </c>
      <c r="F22" s="1">
        <f t="shared" si="3"/>
        <v>0.3547689741805608</v>
      </c>
      <c r="G22" s="1">
        <f t="shared" si="3"/>
        <v>0.6293813638995267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district-data'!F23</f>
        <v>183866</v>
      </c>
      <c r="D23">
        <f>'SD district-data'!G23</f>
        <v>153002</v>
      </c>
      <c r="E23">
        <f>'SD district-data'!H23</f>
        <v>29232</v>
      </c>
      <c r="F23" s="1">
        <f t="shared" si="3"/>
        <v>0.83213862269261307</v>
      </c>
      <c r="G23" s="1">
        <f t="shared" si="3"/>
        <v>0.15898534802519226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district-data'!F24</f>
        <v>192166</v>
      </c>
      <c r="D24">
        <f>'SD district-data'!G24</f>
        <v>63981</v>
      </c>
      <c r="E24">
        <f>'SD district-data'!H24</f>
        <v>125477</v>
      </c>
      <c r="F24" s="1">
        <f t="shared" si="3"/>
        <v>0.33294651499224631</v>
      </c>
      <c r="G24" s="1">
        <f t="shared" si="3"/>
        <v>0.65296150203469916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district-data'!F25</f>
        <v>157327</v>
      </c>
      <c r="D25">
        <f>'SD district-data'!G25</f>
        <v>106930</v>
      </c>
      <c r="E25">
        <f>'SD district-data'!H25</f>
        <v>48306</v>
      </c>
      <c r="F25" s="1">
        <f t="shared" si="3"/>
        <v>0.6796671899928175</v>
      </c>
      <c r="G25" s="1">
        <f t="shared" si="3"/>
        <v>0.30704202075931025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district-data'!F26</f>
        <v>202813</v>
      </c>
      <c r="D26">
        <f>'SD district-data'!G26</f>
        <v>104933</v>
      </c>
      <c r="E26">
        <f>'SD district-data'!H26</f>
        <v>95711</v>
      </c>
      <c r="F26" s="1">
        <f t="shared" si="3"/>
        <v>0.51738793864298638</v>
      </c>
      <c r="G26" s="1">
        <f t="shared" si="3"/>
        <v>0.47191748063487055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district-data'!F27</f>
        <v>163426</v>
      </c>
      <c r="D27">
        <f>'SD district-data'!G27</f>
        <v>120538</v>
      </c>
      <c r="E27">
        <f>'SD district-data'!H27</f>
        <v>40401</v>
      </c>
      <c r="F27" s="1">
        <f t="shared" si="3"/>
        <v>0.73756929741901534</v>
      </c>
      <c r="G27" s="1">
        <f t="shared" si="3"/>
        <v>0.24721280579589539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district-data'!F28</f>
        <v>167661</v>
      </c>
      <c r="D28">
        <f>'SD district-data'!G28</f>
        <v>49969</v>
      </c>
      <c r="E28">
        <f>'SD district-data'!H28</f>
        <v>114649</v>
      </c>
      <c r="F28" s="1">
        <f t="shared" si="3"/>
        <v>0.29803591771491283</v>
      </c>
      <c r="G28" s="1">
        <f t="shared" si="3"/>
        <v>0.68381436350731539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district-data'!F29</f>
        <v>200591</v>
      </c>
      <c r="D29">
        <f>'SD district-data'!G29</f>
        <v>101844</v>
      </c>
      <c r="E29">
        <f>'SD district-data'!H29</f>
        <v>95993</v>
      </c>
      <c r="F29" s="1">
        <f t="shared" si="3"/>
        <v>0.50771968832101144</v>
      </c>
      <c r="G29" s="1">
        <f t="shared" si="3"/>
        <v>0.47855088214326663</v>
      </c>
      <c r="H29" s="3">
        <f t="shared" si="1"/>
        <v>1</v>
      </c>
      <c r="I29" s="3">
        <f t="shared" si="2"/>
        <v>0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district-data'!F30</f>
        <v>178751</v>
      </c>
      <c r="D30">
        <f>'SD district-data'!G30</f>
        <v>92147</v>
      </c>
      <c r="E30">
        <f>'SD district-data'!H30</f>
        <v>84088</v>
      </c>
      <c r="F30" s="1">
        <f t="shared" si="3"/>
        <v>0.51550480836470847</v>
      </c>
      <c r="G30" s="1">
        <f t="shared" si="3"/>
        <v>0.47041974590351943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district-data'!F31</f>
        <v>179022</v>
      </c>
      <c r="D31">
        <f>'SD district-data'!G31</f>
        <v>73162</v>
      </c>
      <c r="E31">
        <f>'SD district-data'!H31</f>
        <v>103207</v>
      </c>
      <c r="F31" s="1">
        <f t="shared" si="3"/>
        <v>0.40867602864452413</v>
      </c>
      <c r="G31" s="1">
        <f t="shared" si="3"/>
        <v>0.57650456368491021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district-data'!F32</f>
        <v>168570</v>
      </c>
      <c r="D32">
        <f>'SD district-data'!G32</f>
        <v>52882</v>
      </c>
      <c r="E32">
        <f>'SD district-data'!H32</f>
        <v>113460</v>
      </c>
      <c r="F32" s="1">
        <f t="shared" si="3"/>
        <v>0.31370943821557812</v>
      </c>
      <c r="G32" s="1">
        <f t="shared" si="3"/>
        <v>0.67307350062288662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district-data'!F33</f>
        <v>162609</v>
      </c>
      <c r="D33">
        <f>'SD district-data'!G33</f>
        <v>47888</v>
      </c>
      <c r="E33">
        <f>'SD district-data'!H33</f>
        <v>112225</v>
      </c>
      <c r="F33" s="1">
        <f t="shared" si="3"/>
        <v>0.29449784452275091</v>
      </c>
      <c r="G33" s="1">
        <f t="shared" si="3"/>
        <v>0.69015245158632055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district-data'!F34</f>
        <v>185036</v>
      </c>
      <c r="D34">
        <f>'SD district-data'!G34</f>
        <v>75555</v>
      </c>
      <c r="E34">
        <f>'SD district-data'!H34</f>
        <v>106969</v>
      </c>
      <c r="F34" s="1">
        <f t="shared" si="3"/>
        <v>0.40832594738321193</v>
      </c>
      <c r="G34" s="1">
        <f t="shared" si="3"/>
        <v>0.57809831600337236</v>
      </c>
      <c r="H34" s="3">
        <f t="shared" si="1"/>
        <v>0</v>
      </c>
      <c r="I34" s="3">
        <f t="shared" si="2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district-data'!F35</f>
        <v>183008</v>
      </c>
      <c r="D35">
        <f>'SD district-data'!G35</f>
        <v>74251</v>
      </c>
      <c r="E35">
        <f>'SD district-data'!H35</f>
        <v>106374</v>
      </c>
      <c r="F35" s="1">
        <f t="shared" si="3"/>
        <v>0.40572543276796641</v>
      </c>
      <c r="G35" s="1">
        <f t="shared" si="3"/>
        <v>0.58125327854520026</v>
      </c>
      <c r="H35" s="3">
        <f t="shared" si="1"/>
        <v>0</v>
      </c>
      <c r="I35" s="3">
        <f t="shared" si="2"/>
        <v>1</v>
      </c>
    </row>
    <row r="36" spans="1:9" x14ac:dyDescent="0.25">
      <c r="F36" s="1"/>
      <c r="G36" s="1"/>
      <c r="H36" s="3"/>
      <c r="I36" s="3"/>
    </row>
    <row r="37" spans="1:9" x14ac:dyDescent="0.25">
      <c r="F37" s="1"/>
      <c r="G37" s="1"/>
      <c r="H37" s="3"/>
      <c r="I37" s="3"/>
    </row>
    <row r="38" spans="1:9" x14ac:dyDescent="0.25">
      <c r="F38" s="1"/>
      <c r="G38" s="1"/>
      <c r="H38" s="3"/>
      <c r="I38" s="3"/>
    </row>
    <row r="39" spans="1:9" x14ac:dyDescent="0.25">
      <c r="F39" s="1"/>
      <c r="G39" s="1"/>
      <c r="H39" s="3"/>
      <c r="I39" s="3"/>
    </row>
    <row r="40" spans="1:9" x14ac:dyDescent="0.25">
      <c r="F40" s="1"/>
      <c r="G40" s="1"/>
      <c r="H40" s="3"/>
      <c r="I40" s="3"/>
    </row>
    <row r="41" spans="1:9" x14ac:dyDescent="0.25">
      <c r="F41" s="1"/>
      <c r="G41" s="1"/>
      <c r="H41" s="3"/>
      <c r="I41" s="3"/>
    </row>
    <row r="42" spans="1:9" x14ac:dyDescent="0.25">
      <c r="F42" s="1"/>
      <c r="G42" s="1"/>
      <c r="H42" s="3"/>
      <c r="I42" s="3"/>
    </row>
    <row r="43" spans="1:9" x14ac:dyDescent="0.25">
      <c r="F43" s="1"/>
      <c r="G43" s="1"/>
      <c r="H43" s="3"/>
      <c r="I43" s="3"/>
    </row>
    <row r="44" spans="1:9" x14ac:dyDescent="0.25">
      <c r="F44" s="1"/>
      <c r="G44" s="1"/>
      <c r="H44" s="3"/>
      <c r="I44" s="3"/>
    </row>
    <row r="45" spans="1:9" x14ac:dyDescent="0.25">
      <c r="F45" s="1"/>
      <c r="G45" s="1"/>
      <c r="H45" s="3"/>
      <c r="I45" s="3"/>
    </row>
    <row r="46" spans="1:9" x14ac:dyDescent="0.25">
      <c r="F46" s="1"/>
      <c r="G46" s="1"/>
      <c r="H46" s="3"/>
      <c r="I46" s="3"/>
    </row>
    <row r="47" spans="1:9" x14ac:dyDescent="0.25">
      <c r="F47" s="1"/>
      <c r="G47" s="1"/>
      <c r="H47" s="3"/>
      <c r="I47" s="3"/>
    </row>
    <row r="48" spans="1:9" x14ac:dyDescent="0.25">
      <c r="F48" s="1"/>
      <c r="G48" s="1"/>
      <c r="H48" s="3"/>
      <c r="I48" s="3"/>
    </row>
    <row r="49" spans="6:9" x14ac:dyDescent="0.25">
      <c r="F49" s="1"/>
      <c r="G49" s="1"/>
      <c r="H49" s="3"/>
      <c r="I49" s="3"/>
    </row>
    <row r="50" spans="6:9" x14ac:dyDescent="0.25">
      <c r="F50" s="1"/>
      <c r="G50" s="1"/>
      <c r="H50" s="3"/>
      <c r="I50" s="3"/>
    </row>
    <row r="51" spans="6:9" x14ac:dyDescent="0.25">
      <c r="F51" s="1"/>
      <c r="G51" s="1"/>
      <c r="H51" s="3"/>
      <c r="I51" s="3"/>
    </row>
    <row r="52" spans="6:9" x14ac:dyDescent="0.25">
      <c r="F52" s="1"/>
      <c r="G52" s="1"/>
      <c r="H52" s="3"/>
      <c r="I52" s="3"/>
    </row>
    <row r="53" spans="6:9" x14ac:dyDescent="0.25">
      <c r="F53" s="1"/>
      <c r="G53" s="1"/>
      <c r="H53" s="3"/>
      <c r="I53" s="3"/>
    </row>
    <row r="54" spans="6:9" x14ac:dyDescent="0.25">
      <c r="F54" s="1"/>
      <c r="G54" s="1"/>
      <c r="H54" s="3"/>
      <c r="I54" s="3"/>
    </row>
    <row r="55" spans="6:9" x14ac:dyDescent="0.25">
      <c r="F55" s="1"/>
      <c r="G55" s="1"/>
      <c r="H55" s="3"/>
      <c r="I55" s="3"/>
    </row>
    <row r="56" spans="6:9" x14ac:dyDescent="0.25">
      <c r="F56" s="1"/>
      <c r="G56" s="1"/>
      <c r="H56" s="3"/>
      <c r="I56" s="3"/>
    </row>
    <row r="57" spans="6:9" x14ac:dyDescent="0.25">
      <c r="F57" s="1"/>
      <c r="G57" s="1"/>
      <c r="H57" s="3"/>
      <c r="I57" s="3"/>
    </row>
    <row r="58" spans="6:9" x14ac:dyDescent="0.25">
      <c r="F58" s="1"/>
      <c r="G58" s="1"/>
      <c r="H58" s="3"/>
      <c r="I58" s="3"/>
    </row>
    <row r="59" spans="6:9" x14ac:dyDescent="0.25">
      <c r="F59" s="1"/>
      <c r="G59" s="1"/>
      <c r="H59" s="3"/>
      <c r="I59" s="3"/>
    </row>
    <row r="60" spans="6:9" x14ac:dyDescent="0.25">
      <c r="F60" s="1"/>
      <c r="G60" s="1"/>
      <c r="H60" s="3"/>
      <c r="I60" s="3"/>
    </row>
    <row r="61" spans="6:9" x14ac:dyDescent="0.25">
      <c r="F61" s="1"/>
      <c r="G61" s="1"/>
      <c r="H61" s="3"/>
      <c r="I61" s="3"/>
    </row>
    <row r="62" spans="6:9" x14ac:dyDescent="0.25">
      <c r="F62" s="1"/>
      <c r="G62" s="1"/>
      <c r="H62" s="3"/>
      <c r="I62" s="3"/>
    </row>
    <row r="63" spans="6:9" x14ac:dyDescent="0.25">
      <c r="F63" s="1"/>
      <c r="G63" s="1"/>
      <c r="H63" s="3"/>
      <c r="I63" s="3"/>
    </row>
    <row r="64" spans="6:9" x14ac:dyDescent="0.25">
      <c r="F64" s="1"/>
      <c r="G64" s="1"/>
      <c r="H64" s="3"/>
      <c r="I64" s="3"/>
    </row>
    <row r="65" spans="6:9" x14ac:dyDescent="0.25">
      <c r="F65" s="1"/>
      <c r="G65" s="1"/>
      <c r="H65" s="3"/>
      <c r="I65" s="3"/>
    </row>
    <row r="66" spans="6:9" x14ac:dyDescent="0.25">
      <c r="F66" s="1"/>
      <c r="G66" s="1"/>
      <c r="H66" s="3"/>
      <c r="I66" s="3"/>
    </row>
    <row r="67" spans="6:9" x14ac:dyDescent="0.25">
      <c r="F67" s="1"/>
      <c r="G67" s="1"/>
      <c r="H67" s="3"/>
      <c r="I67" s="3"/>
    </row>
    <row r="68" spans="6:9" x14ac:dyDescent="0.25">
      <c r="F68" s="1"/>
      <c r="G68" s="1"/>
      <c r="H68" s="3"/>
      <c r="I68" s="3"/>
    </row>
    <row r="69" spans="6:9" x14ac:dyDescent="0.25">
      <c r="F69" s="1"/>
      <c r="G69" s="1"/>
      <c r="H69" s="3"/>
      <c r="I69" s="3"/>
    </row>
    <row r="70" spans="6:9" x14ac:dyDescent="0.25">
      <c r="F70" s="1"/>
      <c r="G70" s="1"/>
      <c r="H70" s="3"/>
      <c r="I70" s="3"/>
    </row>
    <row r="71" spans="6:9" x14ac:dyDescent="0.25">
      <c r="F71" s="1"/>
      <c r="G71" s="1"/>
      <c r="H71" s="3"/>
      <c r="I71" s="3"/>
    </row>
    <row r="72" spans="6:9" x14ac:dyDescent="0.25">
      <c r="F72" s="1"/>
      <c r="G72" s="1"/>
      <c r="H72" s="3"/>
      <c r="I72" s="3"/>
    </row>
    <row r="73" spans="6:9" x14ac:dyDescent="0.25">
      <c r="F73" s="1"/>
      <c r="G73" s="1"/>
      <c r="H73" s="3"/>
      <c r="I73" s="3"/>
    </row>
    <row r="74" spans="6:9" x14ac:dyDescent="0.25">
      <c r="F74" s="1"/>
      <c r="G74" s="1"/>
      <c r="H74" s="3"/>
      <c r="I74" s="3"/>
    </row>
    <row r="75" spans="6:9" x14ac:dyDescent="0.25">
      <c r="F75" s="1"/>
      <c r="G75" s="1"/>
      <c r="H75" s="3"/>
      <c r="I75" s="3"/>
    </row>
    <row r="76" spans="6:9" x14ac:dyDescent="0.25">
      <c r="F76" s="1"/>
      <c r="G76" s="1"/>
      <c r="H76" s="3"/>
      <c r="I76" s="3"/>
    </row>
    <row r="77" spans="6:9" x14ac:dyDescent="0.25">
      <c r="F77" s="1"/>
      <c r="G77" s="1"/>
      <c r="H77" s="3"/>
      <c r="I77" s="3"/>
    </row>
    <row r="78" spans="6:9" x14ac:dyDescent="0.25">
      <c r="F78" s="1"/>
      <c r="G78" s="1"/>
      <c r="H78" s="3"/>
      <c r="I78" s="3"/>
    </row>
    <row r="79" spans="6:9" x14ac:dyDescent="0.25">
      <c r="F79" s="1"/>
      <c r="G79" s="1"/>
      <c r="H79" s="3"/>
      <c r="I79" s="3"/>
    </row>
    <row r="80" spans="6:9" x14ac:dyDescent="0.25">
      <c r="F80" s="1"/>
      <c r="G80" s="1"/>
      <c r="H80" s="3"/>
      <c r="I80" s="3"/>
    </row>
    <row r="81" spans="6:9" x14ac:dyDescent="0.25">
      <c r="F81" s="1"/>
      <c r="G81" s="1"/>
      <c r="H81" s="3"/>
      <c r="I81" s="3"/>
    </row>
    <row r="82" spans="6:9" x14ac:dyDescent="0.25">
      <c r="F82" s="1"/>
      <c r="G82" s="1"/>
      <c r="H82" s="3"/>
      <c r="I82" s="3"/>
    </row>
    <row r="83" spans="6:9" x14ac:dyDescent="0.25">
      <c r="F83" s="1"/>
      <c r="G83" s="1"/>
      <c r="H83" s="3"/>
      <c r="I83" s="3"/>
    </row>
    <row r="84" spans="6:9" x14ac:dyDescent="0.25">
      <c r="F84" s="1"/>
      <c r="G84" s="1"/>
      <c r="H84" s="3"/>
      <c r="I84" s="3"/>
    </row>
    <row r="85" spans="6:9" x14ac:dyDescent="0.25">
      <c r="F85" s="1"/>
      <c r="G85" s="1"/>
      <c r="H85" s="3"/>
      <c r="I85" s="3"/>
    </row>
    <row r="86" spans="6:9" x14ac:dyDescent="0.25">
      <c r="F86" s="1"/>
      <c r="G86" s="1"/>
      <c r="H86" s="3"/>
      <c r="I86" s="3"/>
    </row>
    <row r="87" spans="6:9" x14ac:dyDescent="0.25">
      <c r="F87" s="1"/>
      <c r="G87" s="1"/>
      <c r="H87" s="3"/>
      <c r="I87" s="3"/>
    </row>
    <row r="88" spans="6:9" x14ac:dyDescent="0.25">
      <c r="F88" s="1"/>
      <c r="G88" s="1"/>
      <c r="H88" s="3"/>
      <c r="I88" s="3"/>
    </row>
    <row r="89" spans="6:9" x14ac:dyDescent="0.25">
      <c r="F89" s="1"/>
      <c r="G89" s="1"/>
      <c r="H89" s="3"/>
      <c r="I89" s="3"/>
    </row>
    <row r="90" spans="6:9" x14ac:dyDescent="0.25">
      <c r="F90" s="1"/>
      <c r="G90" s="1"/>
      <c r="H90" s="3"/>
      <c r="I90" s="3"/>
    </row>
    <row r="91" spans="6:9" x14ac:dyDescent="0.25">
      <c r="F91" s="1"/>
      <c r="G91" s="1"/>
      <c r="H91" s="3"/>
      <c r="I91" s="3"/>
    </row>
    <row r="92" spans="6:9" x14ac:dyDescent="0.25">
      <c r="F92" s="1"/>
      <c r="G92" s="1"/>
      <c r="H92" s="3"/>
      <c r="I92" s="3"/>
    </row>
    <row r="93" spans="6:9" x14ac:dyDescent="0.25">
      <c r="F93" s="1"/>
      <c r="G93" s="1"/>
      <c r="H93" s="3"/>
      <c r="I93" s="3"/>
    </row>
    <row r="94" spans="6:9" x14ac:dyDescent="0.25">
      <c r="F94" s="1"/>
      <c r="G94" s="1"/>
      <c r="H94" s="3"/>
      <c r="I94" s="3"/>
    </row>
    <row r="95" spans="6:9" x14ac:dyDescent="0.25">
      <c r="F95" s="1"/>
      <c r="G95" s="1"/>
      <c r="H95" s="3"/>
      <c r="I95" s="3"/>
    </row>
    <row r="96" spans="6:9" x14ac:dyDescent="0.25">
      <c r="F96" s="1"/>
      <c r="G96" s="1"/>
      <c r="H96" s="3"/>
      <c r="I96" s="3"/>
    </row>
    <row r="97" spans="6:9" x14ac:dyDescent="0.25">
      <c r="F97" s="1"/>
      <c r="G97" s="1"/>
      <c r="H97" s="3"/>
      <c r="I97" s="3"/>
    </row>
    <row r="98" spans="6:9" x14ac:dyDescent="0.25">
      <c r="F98" s="1"/>
      <c r="G98" s="1"/>
      <c r="H98" s="3"/>
      <c r="I98" s="3"/>
    </row>
    <row r="99" spans="6:9" x14ac:dyDescent="0.25">
      <c r="F99" s="1"/>
      <c r="G99" s="1"/>
      <c r="H99" s="3"/>
      <c r="I99" s="3"/>
    </row>
    <row r="100" spans="6:9" x14ac:dyDescent="0.25">
      <c r="F100" s="1"/>
      <c r="G100" s="1"/>
      <c r="H100" s="3"/>
      <c r="I100" s="3"/>
    </row>
    <row r="101" spans="6:9" x14ac:dyDescent="0.25">
      <c r="F101" s="1"/>
      <c r="G101" s="1"/>
      <c r="H101" s="3"/>
      <c r="I101" s="3"/>
    </row>
  </sheetData>
  <conditionalFormatting sqref="F2:F101">
    <cfRule type="expression" dxfId="15" priority="4">
      <formula>F2&gt;G2</formula>
    </cfRule>
  </conditionalFormatting>
  <conditionalFormatting sqref="G2:G101">
    <cfRule type="expression" dxfId="14" priority="3">
      <formula>G2&gt;F2</formula>
    </cfRule>
  </conditionalFormatting>
  <conditionalFormatting sqref="H2:H101">
    <cfRule type="expression" dxfId="13" priority="2">
      <formula>H2&gt;I2</formula>
    </cfRule>
  </conditionalFormatting>
  <conditionalFormatting sqref="I2:I101">
    <cfRule type="expression" dxfId="12" priority="1">
      <formula>I2&gt;H2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H2" sqref="H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district-data'!I1</f>
        <v>Total_2018_AG</v>
      </c>
      <c r="D1" t="str">
        <f>'SD district-data'!J1</f>
        <v>Dem_2018_AG</v>
      </c>
      <c r="E1" t="str">
        <f>'SD district-data'!K1</f>
        <v>Rep_2018_AG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4363129</v>
      </c>
      <c r="D2">
        <f>SUM(D3:D3035)</f>
        <v>2086715</v>
      </c>
      <c r="E2">
        <f>SUM(E3:E3035)</f>
        <v>2276414</v>
      </c>
      <c r="F2" s="1">
        <f>D2/$C2</f>
        <v>0.47826112865331277</v>
      </c>
      <c r="G2" s="1">
        <f>E2/$C2</f>
        <v>0.52173887134668717</v>
      </c>
      <c r="H2" s="3">
        <f>SUM(H3:H35)</f>
        <v>14</v>
      </c>
      <c r="I2" s="3">
        <f>SUM(I3:I35)</f>
        <v>19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district-data'!I3</f>
        <v>128662</v>
      </c>
      <c r="D3">
        <f>'SD district-data'!J3</f>
        <v>36906</v>
      </c>
      <c r="E3">
        <f>'SD district-data'!K3</f>
        <v>91756</v>
      </c>
      <c r="F3" s="1">
        <f t="shared" ref="F3:G18" si="0">D3/$C3</f>
        <v>0.28684460058136824</v>
      </c>
      <c r="G3" s="1">
        <f t="shared" si="0"/>
        <v>0.71315539941863182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district-data'!I4</f>
        <v>117875</v>
      </c>
      <c r="D4">
        <f>'SD district-data'!J4</f>
        <v>61860</v>
      </c>
      <c r="E4">
        <f>'SD district-data'!K4</f>
        <v>56015</v>
      </c>
      <c r="F4" s="1">
        <f t="shared" si="0"/>
        <v>0.52479321314952276</v>
      </c>
      <c r="G4" s="1">
        <f t="shared" si="0"/>
        <v>0.47520678685047718</v>
      </c>
      <c r="H4" s="3">
        <f t="shared" ref="H4:H35" si="1">IF(F4&gt;G4,1,0)</f>
        <v>1</v>
      </c>
      <c r="I4" s="3">
        <f t="shared" ref="I4:I35" si="2">IF(G4&gt;F4,1,0)</f>
        <v>0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district-data'!I5</f>
        <v>128524</v>
      </c>
      <c r="D5">
        <f>'SD district-data'!J5</f>
        <v>65447</v>
      </c>
      <c r="E5">
        <f>'SD district-data'!K5</f>
        <v>63077</v>
      </c>
      <c r="F5" s="1">
        <f t="shared" si="0"/>
        <v>0.50922006784725027</v>
      </c>
      <c r="G5" s="1">
        <f t="shared" si="0"/>
        <v>0.49077993215274968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district-data'!I6</f>
        <v>124958</v>
      </c>
      <c r="D6">
        <f>'SD district-data'!J6</f>
        <v>47791</v>
      </c>
      <c r="E6">
        <f>'SD district-data'!K6</f>
        <v>77167</v>
      </c>
      <c r="F6" s="1">
        <f t="shared" si="0"/>
        <v>0.38245650538580961</v>
      </c>
      <c r="G6" s="1">
        <f t="shared" si="0"/>
        <v>0.61754349461419034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district-data'!I7</f>
        <v>139418</v>
      </c>
      <c r="D7">
        <f>'SD district-data'!J7</f>
        <v>52024</v>
      </c>
      <c r="E7">
        <f>'SD district-data'!K7</f>
        <v>87394</v>
      </c>
      <c r="F7" s="1">
        <f t="shared" si="0"/>
        <v>0.37315124302457359</v>
      </c>
      <c r="G7" s="1">
        <f t="shared" si="0"/>
        <v>0.62684875697542641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district-data'!I8</f>
        <v>133228</v>
      </c>
      <c r="D8">
        <f>'SD district-data'!J8</f>
        <v>67744</v>
      </c>
      <c r="E8">
        <f>'SD district-data'!K8</f>
        <v>65484</v>
      </c>
      <c r="F8" s="1">
        <f t="shared" si="0"/>
        <v>0.50848170054342934</v>
      </c>
      <c r="G8" s="1">
        <f t="shared" si="0"/>
        <v>0.49151829945657072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district-data'!I9</f>
        <v>156176</v>
      </c>
      <c r="D9">
        <f>'SD district-data'!J9</f>
        <v>61892</v>
      </c>
      <c r="E9">
        <f>'SD district-data'!K9</f>
        <v>94284</v>
      </c>
      <c r="F9" s="1">
        <f t="shared" si="0"/>
        <v>0.39629648601577705</v>
      </c>
      <c r="G9" s="1">
        <f t="shared" si="0"/>
        <v>0.60370351398422295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district-data'!I10</f>
        <v>147776</v>
      </c>
      <c r="D10">
        <f>'SD district-data'!J10</f>
        <v>62230</v>
      </c>
      <c r="E10">
        <f>'SD district-data'!K10</f>
        <v>85546</v>
      </c>
      <c r="F10" s="1">
        <f t="shared" si="0"/>
        <v>0.42111032914681679</v>
      </c>
      <c r="G10" s="1">
        <f t="shared" si="0"/>
        <v>0.57888967085318321</v>
      </c>
      <c r="H10" s="3">
        <f t="shared" si="1"/>
        <v>0</v>
      </c>
      <c r="I10" s="3">
        <f t="shared" si="2"/>
        <v>1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district-data'!I11</f>
        <v>129690</v>
      </c>
      <c r="D11">
        <f>'SD district-data'!J11</f>
        <v>95286</v>
      </c>
      <c r="E11">
        <f>'SD district-data'!K11</f>
        <v>34404</v>
      </c>
      <c r="F11" s="1">
        <f t="shared" si="0"/>
        <v>0.73472125838538049</v>
      </c>
      <c r="G11" s="1">
        <f t="shared" si="0"/>
        <v>0.26527874161461945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district-data'!I12</f>
        <v>130494</v>
      </c>
      <c r="D12">
        <f>'SD district-data'!J12</f>
        <v>48668</v>
      </c>
      <c r="E12">
        <f>'SD district-data'!K12</f>
        <v>81826</v>
      </c>
      <c r="F12" s="1">
        <f t="shared" si="0"/>
        <v>0.37295201311937715</v>
      </c>
      <c r="G12" s="1">
        <f t="shared" si="0"/>
        <v>0.62704798688062291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district-data'!I13</f>
        <v>129641</v>
      </c>
      <c r="D13">
        <f>'SD district-data'!J13</f>
        <v>74564</v>
      </c>
      <c r="E13">
        <f>'SD district-data'!K13</f>
        <v>55077</v>
      </c>
      <c r="F13" s="1">
        <f t="shared" si="0"/>
        <v>0.57515755046628769</v>
      </c>
      <c r="G13" s="1">
        <f t="shared" si="0"/>
        <v>0.42484244953371231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district-data'!I14</f>
        <v>128519</v>
      </c>
      <c r="D14">
        <f>'SD district-data'!J14</f>
        <v>31729</v>
      </c>
      <c r="E14">
        <f>'SD district-data'!K14</f>
        <v>96790</v>
      </c>
      <c r="F14" s="1">
        <f t="shared" si="0"/>
        <v>0.24688178401637112</v>
      </c>
      <c r="G14" s="1">
        <f t="shared" si="0"/>
        <v>0.75311821598362882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district-data'!I15</f>
        <v>128524</v>
      </c>
      <c r="D15">
        <f>'SD district-data'!J15</f>
        <v>66966</v>
      </c>
      <c r="E15">
        <f>'SD district-data'!K15</f>
        <v>61558</v>
      </c>
      <c r="F15" s="1">
        <f t="shared" si="0"/>
        <v>0.52103887211726996</v>
      </c>
      <c r="G15" s="1">
        <f t="shared" si="0"/>
        <v>0.4789611278827301</v>
      </c>
      <c r="H15" s="3">
        <f t="shared" si="1"/>
        <v>1</v>
      </c>
      <c r="I15" s="3">
        <f t="shared" si="2"/>
        <v>0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district-data'!I16</f>
        <v>125941</v>
      </c>
      <c r="D16">
        <f>'SD district-data'!J16</f>
        <v>39506</v>
      </c>
      <c r="E16">
        <f>'SD district-data'!K16</f>
        <v>86435</v>
      </c>
      <c r="F16" s="1">
        <f t="shared" si="0"/>
        <v>0.31368656751971163</v>
      </c>
      <c r="G16" s="1">
        <f t="shared" si="0"/>
        <v>0.68631343248028842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district-data'!I17</f>
        <v>110693</v>
      </c>
      <c r="D17">
        <f>'SD district-data'!J17</f>
        <v>79254</v>
      </c>
      <c r="E17">
        <f>'SD district-data'!K17</f>
        <v>31439</v>
      </c>
      <c r="F17" s="1">
        <f t="shared" si="0"/>
        <v>0.71598023361910867</v>
      </c>
      <c r="G17" s="1">
        <f t="shared" si="0"/>
        <v>0.28401976638089127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district-data'!I18</f>
        <v>145476</v>
      </c>
      <c r="D18">
        <f>'SD district-data'!J18</f>
        <v>72685</v>
      </c>
      <c r="E18">
        <f>'SD district-data'!K18</f>
        <v>72791</v>
      </c>
      <c r="F18" s="1">
        <f t="shared" si="0"/>
        <v>0.49963567873738624</v>
      </c>
      <c r="G18" s="1">
        <f t="shared" si="0"/>
        <v>0.50036432126261376</v>
      </c>
      <c r="H18" s="3">
        <f t="shared" si="1"/>
        <v>0</v>
      </c>
      <c r="I18" s="3">
        <f t="shared" si="2"/>
        <v>1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district-data'!I19</f>
        <v>110955</v>
      </c>
      <c r="D19">
        <f>'SD district-data'!J19</f>
        <v>35732</v>
      </c>
      <c r="E19">
        <f>'SD district-data'!K19</f>
        <v>75223</v>
      </c>
      <c r="F19" s="1">
        <f t="shared" ref="F19:G35" si="3">D19/$C19</f>
        <v>0.32204046685593257</v>
      </c>
      <c r="G19" s="1">
        <f t="shared" si="3"/>
        <v>0.67795953314406743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district-data'!I20</f>
        <v>157248</v>
      </c>
      <c r="D20">
        <f>'SD district-data'!J20</f>
        <v>84277</v>
      </c>
      <c r="E20">
        <f>'SD district-data'!K20</f>
        <v>72971</v>
      </c>
      <c r="F20" s="1">
        <f t="shared" si="3"/>
        <v>0.53594958282458283</v>
      </c>
      <c r="G20" s="1">
        <f t="shared" si="3"/>
        <v>0.46405041717541717</v>
      </c>
      <c r="H20" s="3">
        <f t="shared" si="1"/>
        <v>1</v>
      </c>
      <c r="I20" s="3">
        <f t="shared" si="2"/>
        <v>0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district-data'!I21</f>
        <v>137165</v>
      </c>
      <c r="D21">
        <f>'SD district-data'!J21</f>
        <v>49497</v>
      </c>
      <c r="E21">
        <f>'SD district-data'!K21</f>
        <v>87668</v>
      </c>
      <c r="F21" s="1">
        <f t="shared" si="3"/>
        <v>0.36085736157182957</v>
      </c>
      <c r="G21" s="1">
        <f t="shared" si="3"/>
        <v>0.63914263842817043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district-data'!I22</f>
        <v>132974</v>
      </c>
      <c r="D22">
        <f>'SD district-data'!J22</f>
        <v>48120</v>
      </c>
      <c r="E22">
        <f>'SD district-data'!K22</f>
        <v>84854</v>
      </c>
      <c r="F22" s="1">
        <f t="shared" si="3"/>
        <v>0.36187525380901531</v>
      </c>
      <c r="G22" s="1">
        <f t="shared" si="3"/>
        <v>0.63812474619098469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district-data'!I23</f>
        <v>147550</v>
      </c>
      <c r="D23">
        <f>'SD district-data'!J23</f>
        <v>125171</v>
      </c>
      <c r="E23">
        <f>'SD district-data'!K23</f>
        <v>22379</v>
      </c>
      <c r="F23" s="1">
        <f t="shared" si="3"/>
        <v>0.84832937987123014</v>
      </c>
      <c r="G23" s="1">
        <f t="shared" si="3"/>
        <v>0.15167062012876992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district-data'!I24</f>
        <v>135331</v>
      </c>
      <c r="D24">
        <f>'SD district-data'!J24</f>
        <v>50955</v>
      </c>
      <c r="E24">
        <f>'SD district-data'!K24</f>
        <v>84376</v>
      </c>
      <c r="F24" s="1">
        <f t="shared" si="3"/>
        <v>0.37652127007115888</v>
      </c>
      <c r="G24" s="1">
        <f t="shared" si="3"/>
        <v>0.62347872992884112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district-data'!I25</f>
        <v>115681</v>
      </c>
      <c r="D25">
        <f>'SD district-data'!J25</f>
        <v>84750</v>
      </c>
      <c r="E25">
        <f>'SD district-data'!K25</f>
        <v>30931</v>
      </c>
      <c r="F25" s="1">
        <f t="shared" si="3"/>
        <v>0.73261814818336635</v>
      </c>
      <c r="G25" s="1">
        <f t="shared" si="3"/>
        <v>0.26738185181663365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district-data'!I26</f>
        <v>151374</v>
      </c>
      <c r="D26">
        <f>'SD district-data'!J26</f>
        <v>82057</v>
      </c>
      <c r="E26">
        <f>'SD district-data'!K26</f>
        <v>69317</v>
      </c>
      <c r="F26" s="1">
        <f t="shared" si="3"/>
        <v>0.54208120284857375</v>
      </c>
      <c r="G26" s="1">
        <f t="shared" si="3"/>
        <v>0.45791879715142625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district-data'!I27</f>
        <v>129876</v>
      </c>
      <c r="D27">
        <f>'SD district-data'!J27</f>
        <v>92264</v>
      </c>
      <c r="E27">
        <f>'SD district-data'!K27</f>
        <v>37612</v>
      </c>
      <c r="F27" s="1">
        <f t="shared" si="3"/>
        <v>0.71040068988881699</v>
      </c>
      <c r="G27" s="1">
        <f t="shared" si="3"/>
        <v>0.28959931011118295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district-data'!I28</f>
        <v>119183</v>
      </c>
      <c r="D28">
        <f>'SD district-data'!J28</f>
        <v>39825</v>
      </c>
      <c r="E28">
        <f>'SD district-data'!K28</f>
        <v>79358</v>
      </c>
      <c r="F28" s="1">
        <f t="shared" si="3"/>
        <v>0.33415000461475208</v>
      </c>
      <c r="G28" s="1">
        <f t="shared" si="3"/>
        <v>0.66584999538524792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district-data'!I29</f>
        <v>147394</v>
      </c>
      <c r="D29">
        <f>'SD district-data'!J29</f>
        <v>78027</v>
      </c>
      <c r="E29">
        <f>'SD district-data'!K29</f>
        <v>69367</v>
      </c>
      <c r="F29" s="1">
        <f t="shared" si="3"/>
        <v>0.52937704384167605</v>
      </c>
      <c r="G29" s="1">
        <f t="shared" si="3"/>
        <v>0.47062295615832395</v>
      </c>
      <c r="H29" s="3">
        <f t="shared" si="1"/>
        <v>1</v>
      </c>
      <c r="I29" s="3">
        <f t="shared" si="2"/>
        <v>0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district-data'!I30</f>
        <v>132208</v>
      </c>
      <c r="D30">
        <f>'SD district-data'!J30</f>
        <v>75004</v>
      </c>
      <c r="E30">
        <f>'SD district-data'!K30</f>
        <v>57204</v>
      </c>
      <c r="F30" s="1">
        <f t="shared" si="3"/>
        <v>0.5673181653152608</v>
      </c>
      <c r="G30" s="1">
        <f t="shared" si="3"/>
        <v>0.4326818346847392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district-data'!I31</f>
        <v>129901</v>
      </c>
      <c r="D31">
        <f>'SD district-data'!J31</f>
        <v>58805</v>
      </c>
      <c r="E31">
        <f>'SD district-data'!K31</f>
        <v>71096</v>
      </c>
      <c r="F31" s="1">
        <f t="shared" si="3"/>
        <v>0.45269089537416957</v>
      </c>
      <c r="G31" s="1">
        <f t="shared" si="3"/>
        <v>0.54730910462583049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district-data'!I32</f>
        <v>125032</v>
      </c>
      <c r="D32">
        <f>'SD district-data'!J32</f>
        <v>51167</v>
      </c>
      <c r="E32">
        <f>'SD district-data'!K32</f>
        <v>73865</v>
      </c>
      <c r="F32" s="1">
        <f t="shared" si="3"/>
        <v>0.40923123680337836</v>
      </c>
      <c r="G32" s="1">
        <f t="shared" si="3"/>
        <v>0.59076876319662164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district-data'!I33</f>
        <v>116380</v>
      </c>
      <c r="D33">
        <f>'SD district-data'!J33</f>
        <v>41203</v>
      </c>
      <c r="E33">
        <f>'SD district-data'!K33</f>
        <v>75177</v>
      </c>
      <c r="F33" s="1">
        <f t="shared" si="3"/>
        <v>0.35403849458669873</v>
      </c>
      <c r="G33" s="1">
        <f t="shared" si="3"/>
        <v>0.64596150541330122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district-data'!I34</f>
        <v>135034</v>
      </c>
      <c r="D34">
        <f>'SD district-data'!J34</f>
        <v>63358</v>
      </c>
      <c r="E34">
        <f>'SD district-data'!K34</f>
        <v>71676</v>
      </c>
      <c r="F34" s="1">
        <f t="shared" si="3"/>
        <v>0.46920034954159695</v>
      </c>
      <c r="G34" s="1">
        <f t="shared" si="3"/>
        <v>0.53079965045840305</v>
      </c>
      <c r="H34" s="3">
        <f t="shared" si="1"/>
        <v>0</v>
      </c>
      <c r="I34" s="3">
        <f t="shared" si="2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district-data'!I35</f>
        <v>134248</v>
      </c>
      <c r="D35">
        <f>'SD district-data'!J35</f>
        <v>61951</v>
      </c>
      <c r="E35">
        <f>'SD district-data'!K35</f>
        <v>72297</v>
      </c>
      <c r="F35" s="1">
        <f t="shared" si="3"/>
        <v>0.46146683749478579</v>
      </c>
      <c r="G35" s="1">
        <f t="shared" si="3"/>
        <v>0.53853316250521421</v>
      </c>
      <c r="H35" s="3">
        <f t="shared" si="1"/>
        <v>0</v>
      </c>
      <c r="I35" s="3">
        <f t="shared" si="2"/>
        <v>1</v>
      </c>
    </row>
  </sheetData>
  <conditionalFormatting sqref="F2:F35 H2:H35">
    <cfRule type="expression" dxfId="11" priority="4">
      <formula>F2&gt;G2</formula>
    </cfRule>
  </conditionalFormatting>
  <conditionalFormatting sqref="G2:G35 I2:I35">
    <cfRule type="expression" dxfId="10" priority="3">
      <formula>G2&gt;F2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K4" sqref="K4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district-data'!L1</f>
        <v>Total_2018_Sen</v>
      </c>
      <c r="D1" t="str">
        <f>'SD district-data'!M1</f>
        <v>Dem_2018_Sen</v>
      </c>
      <c r="E1" t="str">
        <f>'SD district-data'!N1</f>
        <v>Rep_2018_Sen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4416067</v>
      </c>
      <c r="D2">
        <f>SUM(D3:D3035)</f>
        <v>2358508</v>
      </c>
      <c r="E2">
        <f>SUM(E3:E3035)</f>
        <v>2057559</v>
      </c>
      <c r="F2" s="1">
        <f>D2/$C2</f>
        <v>0.53407432450639902</v>
      </c>
      <c r="G2" s="1">
        <f>E2/$C2</f>
        <v>0.46592567549360098</v>
      </c>
      <c r="H2" s="3">
        <f>SUM(H3:H35)</f>
        <v>17</v>
      </c>
      <c r="I2" s="3">
        <f>SUM(I3:I35)</f>
        <v>16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district-data'!L3</f>
        <v>129797</v>
      </c>
      <c r="D3">
        <f>'SD district-data'!M3</f>
        <v>48179</v>
      </c>
      <c r="E3">
        <f>'SD district-data'!N3</f>
        <v>81618</v>
      </c>
      <c r="F3" s="1">
        <f t="shared" ref="F3:G18" si="0">D3/$C3</f>
        <v>0.37118731557740164</v>
      </c>
      <c r="G3" s="1">
        <f t="shared" si="0"/>
        <v>0.62881268442259841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district-data'!L4</f>
        <v>118981</v>
      </c>
      <c r="D4">
        <f>'SD district-data'!M4</f>
        <v>70634</v>
      </c>
      <c r="E4">
        <f>'SD district-data'!N4</f>
        <v>48347</v>
      </c>
      <c r="F4" s="1">
        <f t="shared" si="0"/>
        <v>0.59365781091098579</v>
      </c>
      <c r="G4" s="1">
        <f t="shared" si="0"/>
        <v>0.40634218908901421</v>
      </c>
      <c r="H4" s="3">
        <f t="shared" ref="H4:H35" si="1">IF(F4&gt;G4,1,0)</f>
        <v>1</v>
      </c>
      <c r="I4" s="3">
        <f t="shared" ref="I4:I35" si="2">IF(G4&gt;F4,1,0)</f>
        <v>0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district-data'!L5</f>
        <v>129285</v>
      </c>
      <c r="D5">
        <f>'SD district-data'!M5</f>
        <v>75180</v>
      </c>
      <c r="E5">
        <f>'SD district-data'!N5</f>
        <v>54105</v>
      </c>
      <c r="F5" s="1">
        <f t="shared" si="0"/>
        <v>0.58150597517113356</v>
      </c>
      <c r="G5" s="1">
        <f t="shared" si="0"/>
        <v>0.41849402482886644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district-data'!L6</f>
        <v>128412</v>
      </c>
      <c r="D6">
        <f>'SD district-data'!M6</f>
        <v>53542</v>
      </c>
      <c r="E6">
        <f>'SD district-data'!N6</f>
        <v>74870</v>
      </c>
      <c r="F6" s="1">
        <f t="shared" si="0"/>
        <v>0.41695480173192534</v>
      </c>
      <c r="G6" s="1">
        <f t="shared" si="0"/>
        <v>0.58304519826807466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district-data'!L7</f>
        <v>141391</v>
      </c>
      <c r="D7">
        <f>'SD district-data'!M7</f>
        <v>61940</v>
      </c>
      <c r="E7">
        <f>'SD district-data'!N7</f>
        <v>79451</v>
      </c>
      <c r="F7" s="1">
        <f t="shared" si="0"/>
        <v>0.43807597371827062</v>
      </c>
      <c r="G7" s="1">
        <f t="shared" si="0"/>
        <v>0.56192402628172944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district-data'!L8</f>
        <v>134630</v>
      </c>
      <c r="D8">
        <f>'SD district-data'!M8</f>
        <v>76474</v>
      </c>
      <c r="E8">
        <f>'SD district-data'!N8</f>
        <v>58156</v>
      </c>
      <c r="F8" s="1">
        <f t="shared" si="0"/>
        <v>0.56803089950233976</v>
      </c>
      <c r="G8" s="1">
        <f t="shared" si="0"/>
        <v>0.43196910049766024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district-data'!L9</f>
        <v>158548</v>
      </c>
      <c r="D9">
        <f>'SD district-data'!M9</f>
        <v>68798</v>
      </c>
      <c r="E9">
        <f>'SD district-data'!N9</f>
        <v>89750</v>
      </c>
      <c r="F9" s="1">
        <f t="shared" si="0"/>
        <v>0.43392537275777682</v>
      </c>
      <c r="G9" s="1">
        <f t="shared" si="0"/>
        <v>0.56607462724222313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district-data'!L10</f>
        <v>148249</v>
      </c>
      <c r="D10">
        <f>'SD district-data'!M10</f>
        <v>68231</v>
      </c>
      <c r="E10">
        <f>'SD district-data'!N10</f>
        <v>80018</v>
      </c>
      <c r="F10" s="1">
        <f t="shared" si="0"/>
        <v>0.46024593757799376</v>
      </c>
      <c r="G10" s="1">
        <f t="shared" si="0"/>
        <v>0.53975406242200619</v>
      </c>
      <c r="H10" s="3">
        <f t="shared" si="1"/>
        <v>0</v>
      </c>
      <c r="I10" s="3">
        <f t="shared" si="2"/>
        <v>1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district-data'!L11</f>
        <v>130295</v>
      </c>
      <c r="D11">
        <f>'SD district-data'!M11</f>
        <v>99190</v>
      </c>
      <c r="E11">
        <f>'SD district-data'!N11</f>
        <v>31105</v>
      </c>
      <c r="F11" s="1">
        <f t="shared" si="0"/>
        <v>0.76127249702597954</v>
      </c>
      <c r="G11" s="1">
        <f t="shared" si="0"/>
        <v>0.23872750297402048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district-data'!L12</f>
        <v>131317</v>
      </c>
      <c r="D12">
        <f>'SD district-data'!M12</f>
        <v>58413</v>
      </c>
      <c r="E12">
        <f>'SD district-data'!N12</f>
        <v>72904</v>
      </c>
      <c r="F12" s="1">
        <f t="shared" si="0"/>
        <v>0.44482435632857892</v>
      </c>
      <c r="G12" s="1">
        <f t="shared" si="0"/>
        <v>0.55517564367142103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district-data'!L13</f>
        <v>130695</v>
      </c>
      <c r="D13">
        <f>'SD district-data'!M13</f>
        <v>82994</v>
      </c>
      <c r="E13">
        <f>'SD district-data'!N13</f>
        <v>47701</v>
      </c>
      <c r="F13" s="1">
        <f t="shared" si="0"/>
        <v>0.63502046750066954</v>
      </c>
      <c r="G13" s="1">
        <f t="shared" si="0"/>
        <v>0.36497953249933052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district-data'!L14</f>
        <v>129393</v>
      </c>
      <c r="D14">
        <f>'SD district-data'!M14</f>
        <v>42486</v>
      </c>
      <c r="E14">
        <f>'SD district-data'!N14</f>
        <v>86907</v>
      </c>
      <c r="F14" s="1">
        <f t="shared" si="0"/>
        <v>0.32834851962625489</v>
      </c>
      <c r="G14" s="1">
        <f t="shared" si="0"/>
        <v>0.67165148037374511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district-data'!L15</f>
        <v>132218</v>
      </c>
      <c r="D15">
        <f>'SD district-data'!M15</f>
        <v>76581</v>
      </c>
      <c r="E15">
        <f>'SD district-data'!N15</f>
        <v>55637</v>
      </c>
      <c r="F15" s="1">
        <f t="shared" si="0"/>
        <v>0.57920252915639325</v>
      </c>
      <c r="G15" s="1">
        <f t="shared" si="0"/>
        <v>0.42079747084360675</v>
      </c>
      <c r="H15" s="3">
        <f t="shared" si="1"/>
        <v>1</v>
      </c>
      <c r="I15" s="3">
        <f t="shared" si="2"/>
        <v>0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district-data'!L16</f>
        <v>126832</v>
      </c>
      <c r="D16">
        <f>'SD district-data'!M16</f>
        <v>45716</v>
      </c>
      <c r="E16">
        <f>'SD district-data'!N16</f>
        <v>81116</v>
      </c>
      <c r="F16" s="1">
        <f t="shared" si="0"/>
        <v>0.3604453134855557</v>
      </c>
      <c r="G16" s="1">
        <f t="shared" si="0"/>
        <v>0.63955468651444436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district-data'!L17</f>
        <v>111658</v>
      </c>
      <c r="D17">
        <f>'SD district-data'!M17</f>
        <v>85736</v>
      </c>
      <c r="E17">
        <f>'SD district-data'!N17</f>
        <v>25922</v>
      </c>
      <c r="F17" s="1">
        <f t="shared" si="0"/>
        <v>0.76784466854143907</v>
      </c>
      <c r="G17" s="1">
        <f t="shared" si="0"/>
        <v>0.23215533145856096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district-data'!L18</f>
        <v>146125</v>
      </c>
      <c r="D18">
        <f>'SD district-data'!M18</f>
        <v>84269</v>
      </c>
      <c r="E18">
        <f>'SD district-data'!N18</f>
        <v>61856</v>
      </c>
      <c r="F18" s="1">
        <f t="shared" si="0"/>
        <v>0.57669118905047045</v>
      </c>
      <c r="G18" s="1">
        <f t="shared" si="0"/>
        <v>0.42330881094952949</v>
      </c>
      <c r="H18" s="3">
        <f t="shared" si="1"/>
        <v>1</v>
      </c>
      <c r="I18" s="3">
        <f t="shared" si="2"/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district-data'!L19</f>
        <v>112137</v>
      </c>
      <c r="D19">
        <f>'SD district-data'!M19</f>
        <v>44402</v>
      </c>
      <c r="E19">
        <f>'SD district-data'!N19</f>
        <v>67735</v>
      </c>
      <c r="F19" s="1">
        <f t="shared" ref="F19:G35" si="3">D19/$C19</f>
        <v>0.39596208209600758</v>
      </c>
      <c r="G19" s="1">
        <f t="shared" si="3"/>
        <v>0.60403791790399242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district-data'!L20</f>
        <v>158474</v>
      </c>
      <c r="D20">
        <f>'SD district-data'!M20</f>
        <v>91993</v>
      </c>
      <c r="E20">
        <f>'SD district-data'!N20</f>
        <v>66481</v>
      </c>
      <c r="F20" s="1">
        <f t="shared" si="3"/>
        <v>0.58049269911783641</v>
      </c>
      <c r="G20" s="1">
        <f t="shared" si="3"/>
        <v>0.41950730088216365</v>
      </c>
      <c r="H20" s="3">
        <f t="shared" si="1"/>
        <v>1</v>
      </c>
      <c r="I20" s="3">
        <f t="shared" si="2"/>
        <v>0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district-data'!L21</f>
        <v>137690</v>
      </c>
      <c r="D21">
        <f>'SD district-data'!M21</f>
        <v>59895</v>
      </c>
      <c r="E21">
        <f>'SD district-data'!N21</f>
        <v>77795</v>
      </c>
      <c r="F21" s="1">
        <f t="shared" si="3"/>
        <v>0.434998910596267</v>
      </c>
      <c r="G21" s="1">
        <f t="shared" si="3"/>
        <v>0.56500108940373306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district-data'!L22</f>
        <v>135321</v>
      </c>
      <c r="D22">
        <f>'SD district-data'!M22</f>
        <v>58822</v>
      </c>
      <c r="E22">
        <f>'SD district-data'!N22</f>
        <v>76499</v>
      </c>
      <c r="F22" s="1">
        <f t="shared" si="3"/>
        <v>0.43468493434130695</v>
      </c>
      <c r="G22" s="1">
        <f t="shared" si="3"/>
        <v>0.56531506565869305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district-data'!L23</f>
        <v>148785</v>
      </c>
      <c r="D23">
        <f>'SD district-data'!M23</f>
        <v>128925</v>
      </c>
      <c r="E23">
        <f>'SD district-data'!N23</f>
        <v>19860</v>
      </c>
      <c r="F23" s="1">
        <f t="shared" si="3"/>
        <v>0.86651880229861877</v>
      </c>
      <c r="G23" s="1">
        <f t="shared" si="3"/>
        <v>0.1334811977013812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district-data'!L24</f>
        <v>137974</v>
      </c>
      <c r="D24">
        <f>'SD district-data'!M24</f>
        <v>58949</v>
      </c>
      <c r="E24">
        <f>'SD district-data'!N24</f>
        <v>79025</v>
      </c>
      <c r="F24" s="1">
        <f t="shared" si="3"/>
        <v>0.42724716250887851</v>
      </c>
      <c r="G24" s="1">
        <f t="shared" si="3"/>
        <v>0.57275283749112149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district-data'!L25</f>
        <v>117216</v>
      </c>
      <c r="D25">
        <f>'SD district-data'!M25</f>
        <v>89352</v>
      </c>
      <c r="E25">
        <f>'SD district-data'!N25</f>
        <v>27864</v>
      </c>
      <c r="F25" s="1">
        <f t="shared" si="3"/>
        <v>0.76228501228501233</v>
      </c>
      <c r="G25" s="1">
        <f t="shared" si="3"/>
        <v>0.23771498771498772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district-data'!L26</f>
        <v>153424</v>
      </c>
      <c r="D26">
        <f>'SD district-data'!M26</f>
        <v>89368</v>
      </c>
      <c r="E26">
        <f>'SD district-data'!N26</f>
        <v>64056</v>
      </c>
      <c r="F26" s="1">
        <f t="shared" si="3"/>
        <v>0.5824903535300866</v>
      </c>
      <c r="G26" s="1">
        <f t="shared" si="3"/>
        <v>0.41750964646991345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district-data'!L27</f>
        <v>130861</v>
      </c>
      <c r="D27">
        <f>'SD district-data'!M27</f>
        <v>100237</v>
      </c>
      <c r="E27">
        <f>'SD district-data'!N27</f>
        <v>30624</v>
      </c>
      <c r="F27" s="1">
        <f t="shared" si="3"/>
        <v>0.76598069707552285</v>
      </c>
      <c r="G27" s="1">
        <f t="shared" si="3"/>
        <v>0.23401930292447712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district-data'!L28</f>
        <v>120781</v>
      </c>
      <c r="D28">
        <f>'SD district-data'!M28</f>
        <v>50137</v>
      </c>
      <c r="E28">
        <f>'SD district-data'!N28</f>
        <v>70644</v>
      </c>
      <c r="F28" s="1">
        <f t="shared" si="3"/>
        <v>0.41510668068653184</v>
      </c>
      <c r="G28" s="1">
        <f t="shared" si="3"/>
        <v>0.58489331931346822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district-data'!L29</f>
        <v>150965</v>
      </c>
      <c r="D29">
        <f>'SD district-data'!M29</f>
        <v>86094</v>
      </c>
      <c r="E29">
        <f>'SD district-data'!N29</f>
        <v>64871</v>
      </c>
      <c r="F29" s="1">
        <f t="shared" si="3"/>
        <v>0.57029112708243634</v>
      </c>
      <c r="G29" s="1">
        <f t="shared" si="3"/>
        <v>0.42970887291756366</v>
      </c>
      <c r="H29" s="3">
        <f t="shared" si="1"/>
        <v>1</v>
      </c>
      <c r="I29" s="3">
        <f t="shared" si="2"/>
        <v>0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district-data'!L30</f>
        <v>134483</v>
      </c>
      <c r="D30">
        <f>'SD district-data'!M30</f>
        <v>81437</v>
      </c>
      <c r="E30">
        <f>'SD district-data'!N30</f>
        <v>53046</v>
      </c>
      <c r="F30" s="1">
        <f t="shared" si="3"/>
        <v>0.60555609259162868</v>
      </c>
      <c r="G30" s="1">
        <f t="shared" si="3"/>
        <v>0.39444390740837132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district-data'!L31</f>
        <v>131365</v>
      </c>
      <c r="D31">
        <f>'SD district-data'!M31</f>
        <v>65476</v>
      </c>
      <c r="E31">
        <f>'SD district-data'!N31</f>
        <v>65889</v>
      </c>
      <c r="F31" s="1">
        <f t="shared" si="3"/>
        <v>0.49842804399954327</v>
      </c>
      <c r="G31" s="1">
        <f t="shared" si="3"/>
        <v>0.50157195600045679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district-data'!L32</f>
        <v>127265</v>
      </c>
      <c r="D32">
        <f>'SD district-data'!M32</f>
        <v>60591</v>
      </c>
      <c r="E32">
        <f>'SD district-data'!N32</f>
        <v>66674</v>
      </c>
      <c r="F32" s="1">
        <f t="shared" si="3"/>
        <v>0.47610104899226025</v>
      </c>
      <c r="G32" s="1">
        <f t="shared" si="3"/>
        <v>0.52389895100773975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district-data'!L33</f>
        <v>117772</v>
      </c>
      <c r="D33">
        <f>'SD district-data'!M33</f>
        <v>48881</v>
      </c>
      <c r="E33">
        <f>'SD district-data'!N33</f>
        <v>68891</v>
      </c>
      <c r="F33" s="1">
        <f t="shared" si="3"/>
        <v>0.41504771932207996</v>
      </c>
      <c r="G33" s="1">
        <f t="shared" si="3"/>
        <v>0.58495228067792004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district-data'!L34</f>
        <v>137345</v>
      </c>
      <c r="D34">
        <f>'SD district-data'!M34</f>
        <v>73209</v>
      </c>
      <c r="E34">
        <f>'SD district-data'!N34</f>
        <v>64136</v>
      </c>
      <c r="F34" s="1">
        <f t="shared" si="3"/>
        <v>0.5330299610469984</v>
      </c>
      <c r="G34" s="1">
        <f t="shared" si="3"/>
        <v>0.46697003895300154</v>
      </c>
      <c r="H34" s="3">
        <f t="shared" si="1"/>
        <v>1</v>
      </c>
      <c r="I34" s="3">
        <f t="shared" si="2"/>
        <v>0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district-data'!L35</f>
        <v>136383</v>
      </c>
      <c r="D35">
        <f>'SD district-data'!M35</f>
        <v>72377</v>
      </c>
      <c r="E35">
        <f>'SD district-data'!N35</f>
        <v>64006</v>
      </c>
      <c r="F35" s="1">
        <f t="shared" si="3"/>
        <v>0.53068930878481924</v>
      </c>
      <c r="G35" s="1">
        <f t="shared" si="3"/>
        <v>0.46931069121518076</v>
      </c>
      <c r="H35" s="3">
        <f t="shared" si="1"/>
        <v>1</v>
      </c>
      <c r="I35" s="3">
        <f t="shared" si="2"/>
        <v>0</v>
      </c>
    </row>
  </sheetData>
  <conditionalFormatting sqref="F2:F35 H2:H35">
    <cfRule type="expression" dxfId="9" priority="4">
      <formula>F2&gt;G2</formula>
    </cfRule>
  </conditionalFormatting>
  <conditionalFormatting sqref="G2:G35 I2:I35">
    <cfRule type="expression" dxfId="8" priority="3">
      <formula>G2&gt;F2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K22" sqref="K2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district-data'!O1</f>
        <v>Total_2018_Gov</v>
      </c>
      <c r="D1" t="str">
        <f>'SD district-data'!P1</f>
        <v>Dem_2018_Gov</v>
      </c>
      <c r="E1" t="str">
        <f>'SD district-data'!Q1</f>
        <v>Rep_2018_Gov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4435462</v>
      </c>
      <c r="D2">
        <f>SUM(D3:D3035)</f>
        <v>2070046</v>
      </c>
      <c r="E2">
        <f>SUM(E3:E3035)</f>
        <v>2235825</v>
      </c>
      <c r="F2" s="1">
        <f>D2/$C2</f>
        <v>0.46670358127293166</v>
      </c>
      <c r="G2" s="1">
        <f>E2/$C2</f>
        <v>0.50407939466057872</v>
      </c>
      <c r="H2" s="3">
        <f>SUM(H3:H35)</f>
        <v>15</v>
      </c>
      <c r="I2" s="3">
        <f>SUM(I3:I35)</f>
        <v>18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district-data'!O3</f>
        <v>130901</v>
      </c>
      <c r="D3">
        <f>'SD district-data'!P3</f>
        <v>36055</v>
      </c>
      <c r="E3">
        <f>'SD district-data'!Q3</f>
        <v>90542</v>
      </c>
      <c r="F3" s="1">
        <f t="shared" ref="F3:G18" si="0">D3/$C3</f>
        <v>0.27543716243573385</v>
      </c>
      <c r="G3" s="1">
        <f t="shared" si="0"/>
        <v>0.69168302763156886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district-data'!O4</f>
        <v>119576</v>
      </c>
      <c r="D4">
        <f>'SD district-data'!P4</f>
        <v>61001</v>
      </c>
      <c r="E4">
        <f>'SD district-data'!Q4</f>
        <v>54142</v>
      </c>
      <c r="F4" s="1">
        <f t="shared" si="0"/>
        <v>0.51014417608884721</v>
      </c>
      <c r="G4" s="1">
        <f t="shared" si="0"/>
        <v>0.45278316719074063</v>
      </c>
      <c r="H4" s="3">
        <f t="shared" ref="H4:H35" si="1">IF(F4&gt;G4,1,0)</f>
        <v>1</v>
      </c>
      <c r="I4" s="3">
        <f t="shared" ref="I4:I35" si="2">IF(G4&gt;F4,1,0)</f>
        <v>0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district-data'!O5</f>
        <v>130132</v>
      </c>
      <c r="D5">
        <f>'SD district-data'!P5</f>
        <v>69151</v>
      </c>
      <c r="E5">
        <f>'SD district-data'!Q5</f>
        <v>58051</v>
      </c>
      <c r="F5" s="1">
        <f t="shared" si="0"/>
        <v>0.53139120277871699</v>
      </c>
      <c r="G5" s="1">
        <f t="shared" si="0"/>
        <v>0.4460931976762057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district-data'!O6</f>
        <v>128208</v>
      </c>
      <c r="D6">
        <f>'SD district-data'!P6</f>
        <v>47133</v>
      </c>
      <c r="E6">
        <f>'SD district-data'!Q6</f>
        <v>77435</v>
      </c>
      <c r="F6" s="1">
        <f t="shared" si="0"/>
        <v>0.36762916510670163</v>
      </c>
      <c r="G6" s="1">
        <f t="shared" si="0"/>
        <v>0.60397947085985271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district-data'!O7</f>
        <v>141947</v>
      </c>
      <c r="D7">
        <f>'SD district-data'!P7</f>
        <v>51120</v>
      </c>
      <c r="E7">
        <f>'SD district-data'!Q7</f>
        <v>86140</v>
      </c>
      <c r="F7" s="1">
        <f t="shared" si="0"/>
        <v>0.36013441636667209</v>
      </c>
      <c r="G7" s="1">
        <f t="shared" si="0"/>
        <v>0.60684621725010035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district-data'!O8</f>
        <v>135112</v>
      </c>
      <c r="D8">
        <f>'SD district-data'!P8</f>
        <v>66470</v>
      </c>
      <c r="E8">
        <f>'SD district-data'!Q8</f>
        <v>64457</v>
      </c>
      <c r="F8" s="1">
        <f t="shared" si="0"/>
        <v>0.49196222393273731</v>
      </c>
      <c r="G8" s="1">
        <f t="shared" si="0"/>
        <v>0.47706347326662324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district-data'!O9</f>
        <v>158931</v>
      </c>
      <c r="D9">
        <f>'SD district-data'!P9</f>
        <v>60673</v>
      </c>
      <c r="E9">
        <f>'SD district-data'!Q9</f>
        <v>94177</v>
      </c>
      <c r="F9" s="1">
        <f t="shared" si="0"/>
        <v>0.38175686304119399</v>
      </c>
      <c r="G9" s="1">
        <f t="shared" si="0"/>
        <v>0.59256532709163101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district-data'!O10</f>
        <v>149339</v>
      </c>
      <c r="D10">
        <f>'SD district-data'!P10</f>
        <v>59186</v>
      </c>
      <c r="E10">
        <f>'SD district-data'!Q10</f>
        <v>85936</v>
      </c>
      <c r="F10" s="1">
        <f t="shared" si="0"/>
        <v>0.39631978250825306</v>
      </c>
      <c r="G10" s="1">
        <f t="shared" si="0"/>
        <v>0.57544244972847014</v>
      </c>
      <c r="H10" s="3">
        <f t="shared" si="1"/>
        <v>0</v>
      </c>
      <c r="I10" s="3">
        <f t="shared" si="2"/>
        <v>1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district-data'!O11</f>
        <v>130865</v>
      </c>
      <c r="D11">
        <f>'SD district-data'!P11</f>
        <v>92840</v>
      </c>
      <c r="E11">
        <f>'SD district-data'!Q11</f>
        <v>34349</v>
      </c>
      <c r="F11" s="1">
        <f t="shared" si="0"/>
        <v>0.70943338554999424</v>
      </c>
      <c r="G11" s="1">
        <f t="shared" si="0"/>
        <v>0.26247659802086121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district-data'!O12</f>
        <v>132051</v>
      </c>
      <c r="D12">
        <f>'SD district-data'!P12</f>
        <v>46741</v>
      </c>
      <c r="E12">
        <f>'SD district-data'!Q12</f>
        <v>81024</v>
      </c>
      <c r="F12" s="1">
        <f t="shared" si="0"/>
        <v>0.35396172690854288</v>
      </c>
      <c r="G12" s="1">
        <f t="shared" si="0"/>
        <v>0.61358111638685053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district-data'!O13</f>
        <v>132079</v>
      </c>
      <c r="D13">
        <f>'SD district-data'!P13</f>
        <v>73361</v>
      </c>
      <c r="E13">
        <f>'SD district-data'!Q13</f>
        <v>54047</v>
      </c>
      <c r="F13" s="1">
        <f t="shared" si="0"/>
        <v>0.55543273343983524</v>
      </c>
      <c r="G13" s="1">
        <f t="shared" si="0"/>
        <v>0.40920206845902829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district-data'!O14</f>
        <v>129750</v>
      </c>
      <c r="D14">
        <f>'SD district-data'!P14</f>
        <v>31306</v>
      </c>
      <c r="E14">
        <f>'SD district-data'!Q14</f>
        <v>94343</v>
      </c>
      <c r="F14" s="1">
        <f t="shared" si="0"/>
        <v>0.24127938342967245</v>
      </c>
      <c r="G14" s="1">
        <f t="shared" si="0"/>
        <v>0.72711368015414257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district-data'!O15</f>
        <v>132987</v>
      </c>
      <c r="D15">
        <f>'SD district-data'!P15</f>
        <v>66473</v>
      </c>
      <c r="E15">
        <f>'SD district-data'!Q15</f>
        <v>62269</v>
      </c>
      <c r="F15" s="1">
        <f t="shared" si="0"/>
        <v>0.49984584959432127</v>
      </c>
      <c r="G15" s="1">
        <f t="shared" si="0"/>
        <v>0.4682337371322009</v>
      </c>
      <c r="H15" s="3">
        <f t="shared" si="1"/>
        <v>1</v>
      </c>
      <c r="I15" s="3">
        <f t="shared" si="2"/>
        <v>0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district-data'!O16</f>
        <v>127581</v>
      </c>
      <c r="D16">
        <f>'SD district-data'!P16</f>
        <v>38520</v>
      </c>
      <c r="E16">
        <f>'SD district-data'!Q16</f>
        <v>84977</v>
      </c>
      <c r="F16" s="1">
        <f t="shared" si="0"/>
        <v>0.30192583535165896</v>
      </c>
      <c r="G16" s="1">
        <f t="shared" si="0"/>
        <v>0.66606312852227212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district-data'!O17</f>
        <v>112082</v>
      </c>
      <c r="D17">
        <f>'SD district-data'!P17</f>
        <v>80843</v>
      </c>
      <c r="E17">
        <f>'SD district-data'!Q17</f>
        <v>28586</v>
      </c>
      <c r="F17" s="1">
        <f t="shared" si="0"/>
        <v>0.72128441676629607</v>
      </c>
      <c r="G17" s="1">
        <f t="shared" si="0"/>
        <v>0.25504541317963636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district-data'!O18</f>
        <v>147422</v>
      </c>
      <c r="D18">
        <f>'SD district-data'!P18</f>
        <v>76380</v>
      </c>
      <c r="E18">
        <f>'SD district-data'!Q18</f>
        <v>67713</v>
      </c>
      <c r="F18" s="1">
        <f t="shared" si="0"/>
        <v>0.51810448915358631</v>
      </c>
      <c r="G18" s="1">
        <f t="shared" si="0"/>
        <v>0.45931407795308704</v>
      </c>
      <c r="H18" s="3">
        <f t="shared" si="1"/>
        <v>1</v>
      </c>
      <c r="I18" s="3">
        <f t="shared" si="2"/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district-data'!O19</f>
        <v>113002</v>
      </c>
      <c r="D19">
        <f>'SD district-data'!P19</f>
        <v>36375</v>
      </c>
      <c r="E19">
        <f>'SD district-data'!Q19</f>
        <v>73454</v>
      </c>
      <c r="F19" s="1">
        <f t="shared" ref="F19:G35" si="3">D19/$C19</f>
        <v>0.32189695757597209</v>
      </c>
      <c r="G19" s="1">
        <f t="shared" si="3"/>
        <v>0.65002389338241806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district-data'!O20</f>
        <v>159295</v>
      </c>
      <c r="D20">
        <f>'SD district-data'!P20</f>
        <v>80416</v>
      </c>
      <c r="E20">
        <f>'SD district-data'!Q20</f>
        <v>74790</v>
      </c>
      <c r="F20" s="1">
        <f t="shared" si="3"/>
        <v>0.50482438243510463</v>
      </c>
      <c r="G20" s="1">
        <f t="shared" si="3"/>
        <v>0.46950626196679118</v>
      </c>
      <c r="H20" s="3">
        <f t="shared" si="1"/>
        <v>1</v>
      </c>
      <c r="I20" s="3">
        <f t="shared" si="2"/>
        <v>0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district-data'!O21</f>
        <v>138614</v>
      </c>
      <c r="D21">
        <f>'SD district-data'!P21</f>
        <v>52114</v>
      </c>
      <c r="E21">
        <f>'SD district-data'!Q21</f>
        <v>83199</v>
      </c>
      <c r="F21" s="1">
        <f t="shared" si="3"/>
        <v>0.37596490974937596</v>
      </c>
      <c r="G21" s="1">
        <f t="shared" si="3"/>
        <v>0.6002207569221002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district-data'!O22</f>
        <v>136005</v>
      </c>
      <c r="D22">
        <f>'SD district-data'!P22</f>
        <v>50144</v>
      </c>
      <c r="E22">
        <f>'SD district-data'!Q22</f>
        <v>82092</v>
      </c>
      <c r="F22" s="1">
        <f t="shared" si="3"/>
        <v>0.36869232748795999</v>
      </c>
      <c r="G22" s="1">
        <f t="shared" si="3"/>
        <v>0.6035954560494099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district-data'!O23</f>
        <v>149421</v>
      </c>
      <c r="D23">
        <f>'SD district-data'!P23</f>
        <v>122833</v>
      </c>
      <c r="E23">
        <f>'SD district-data'!Q23</f>
        <v>23851</v>
      </c>
      <c r="F23" s="1">
        <f t="shared" si="3"/>
        <v>0.82205981756245772</v>
      </c>
      <c r="G23" s="1">
        <f t="shared" si="3"/>
        <v>0.15962281071603054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district-data'!O24</f>
        <v>138753</v>
      </c>
      <c r="D24">
        <f>'SD district-data'!P24</f>
        <v>49513</v>
      </c>
      <c r="E24">
        <f>'SD district-data'!Q24</f>
        <v>84877</v>
      </c>
      <c r="F24" s="1">
        <f t="shared" si="3"/>
        <v>0.35684273493185731</v>
      </c>
      <c r="G24" s="1">
        <f t="shared" si="3"/>
        <v>0.61171289990126343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district-data'!O25</f>
        <v>117810</v>
      </c>
      <c r="D25">
        <f>'SD district-data'!P25</f>
        <v>82506</v>
      </c>
      <c r="E25">
        <f>'SD district-data'!Q25</f>
        <v>31683</v>
      </c>
      <c r="F25" s="1">
        <f t="shared" si="3"/>
        <v>0.70033104150751213</v>
      </c>
      <c r="G25" s="1">
        <f t="shared" si="3"/>
        <v>0.26893302775655714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district-data'!O26</f>
        <v>154170</v>
      </c>
      <c r="D26">
        <f>'SD district-data'!P26</f>
        <v>78876</v>
      </c>
      <c r="E26">
        <f>'SD district-data'!Q26</f>
        <v>71307</v>
      </c>
      <c r="F26" s="1">
        <f t="shared" si="3"/>
        <v>0.5116170461179218</v>
      </c>
      <c r="G26" s="1">
        <f t="shared" si="3"/>
        <v>0.46252189141856392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district-data'!O27</f>
        <v>131538</v>
      </c>
      <c r="D27">
        <f>'SD district-data'!P27</f>
        <v>94421</v>
      </c>
      <c r="E27">
        <f>'SD district-data'!Q27</f>
        <v>34021</v>
      </c>
      <c r="F27" s="1">
        <f t="shared" si="3"/>
        <v>0.71782298651340293</v>
      </c>
      <c r="G27" s="1">
        <f t="shared" si="3"/>
        <v>0.25864008879563322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district-data'!O28</f>
        <v>121231</v>
      </c>
      <c r="D28">
        <f>'SD district-data'!P28</f>
        <v>40041</v>
      </c>
      <c r="E28">
        <f>'SD district-data'!Q28</f>
        <v>76529</v>
      </c>
      <c r="F28" s="1">
        <f t="shared" si="3"/>
        <v>0.33028680782968051</v>
      </c>
      <c r="G28" s="1">
        <f t="shared" si="3"/>
        <v>0.63126593033135092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district-data'!O29</f>
        <v>150549</v>
      </c>
      <c r="D29">
        <f>'SD district-data'!P29</f>
        <v>77348</v>
      </c>
      <c r="E29">
        <f>'SD district-data'!Q29</f>
        <v>68963</v>
      </c>
      <c r="F29" s="1">
        <f t="shared" si="3"/>
        <v>0.51377292442991984</v>
      </c>
      <c r="G29" s="1">
        <f t="shared" si="3"/>
        <v>0.45807677234654498</v>
      </c>
      <c r="H29" s="3">
        <f t="shared" si="1"/>
        <v>1</v>
      </c>
      <c r="I29" s="3">
        <f t="shared" si="2"/>
        <v>0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district-data'!O30</f>
        <v>134317</v>
      </c>
      <c r="D30">
        <f>'SD district-data'!P30</f>
        <v>73941</v>
      </c>
      <c r="E30">
        <f>'SD district-data'!Q30</f>
        <v>55824</v>
      </c>
      <c r="F30" s="1">
        <f t="shared" si="3"/>
        <v>0.55049621417988792</v>
      </c>
      <c r="G30" s="1">
        <f t="shared" si="3"/>
        <v>0.41561380912319362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district-data'!O31</f>
        <v>131958</v>
      </c>
      <c r="D31">
        <f>'SD district-data'!P31</f>
        <v>57449</v>
      </c>
      <c r="E31">
        <f>'SD district-data'!Q31</f>
        <v>70136</v>
      </c>
      <c r="F31" s="1">
        <f t="shared" si="3"/>
        <v>0.43535822003970959</v>
      </c>
      <c r="G31" s="1">
        <f t="shared" si="3"/>
        <v>0.53150244774852606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district-data'!O32</f>
        <v>127653</v>
      </c>
      <c r="D32">
        <f>'SD district-data'!P32</f>
        <v>48789</v>
      </c>
      <c r="E32">
        <f>'SD district-data'!Q32</f>
        <v>75033</v>
      </c>
      <c r="F32" s="1">
        <f t="shared" si="3"/>
        <v>0.38220018330944044</v>
      </c>
      <c r="G32" s="1">
        <f t="shared" si="3"/>
        <v>0.58778877112171279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district-data'!O33</f>
        <v>118280</v>
      </c>
      <c r="D33">
        <f>'SD district-data'!P33</f>
        <v>40337</v>
      </c>
      <c r="E33">
        <f>'SD district-data'!Q33</f>
        <v>73916</v>
      </c>
      <c r="F33" s="1">
        <f t="shared" si="3"/>
        <v>0.34102975989178219</v>
      </c>
      <c r="G33" s="1">
        <f t="shared" si="3"/>
        <v>0.62492390936760234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district-data'!O34</f>
        <v>137258</v>
      </c>
      <c r="D34">
        <f>'SD district-data'!P34</f>
        <v>63211</v>
      </c>
      <c r="E34">
        <f>'SD district-data'!Q34</f>
        <v>69655</v>
      </c>
      <c r="F34" s="1">
        <f t="shared" si="3"/>
        <v>0.46052689096446109</v>
      </c>
      <c r="G34" s="1">
        <f t="shared" si="3"/>
        <v>0.50747497413629805</v>
      </c>
      <c r="H34" s="3">
        <f t="shared" si="1"/>
        <v>0</v>
      </c>
      <c r="I34" s="3">
        <f t="shared" si="2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district-data'!O35</f>
        <v>136645</v>
      </c>
      <c r="D35">
        <f>'SD district-data'!P35</f>
        <v>64479</v>
      </c>
      <c r="E35">
        <f>'SD district-data'!Q35</f>
        <v>68307</v>
      </c>
      <c r="F35" s="1">
        <f t="shared" si="3"/>
        <v>0.47187237000987964</v>
      </c>
      <c r="G35" s="1">
        <f t="shared" si="3"/>
        <v>0.49988656738263382</v>
      </c>
      <c r="H35" s="3">
        <f t="shared" si="1"/>
        <v>0</v>
      </c>
      <c r="I35" s="3">
        <f t="shared" si="2"/>
        <v>1</v>
      </c>
    </row>
  </sheetData>
  <conditionalFormatting sqref="F2:F35 H2:H35">
    <cfRule type="expression" dxfId="7" priority="4">
      <formula>F2&gt;G2</formula>
    </cfRule>
  </conditionalFormatting>
  <conditionalFormatting sqref="G2:G35 I2:I35">
    <cfRule type="expression" dxfId="6" priority="3">
      <formula>G2&gt;F2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A36" sqref="A36:XFD101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district-data'!R1</f>
        <v>Total_2016_Sen</v>
      </c>
      <c r="D1" t="str">
        <f>'SD district-data'!S1</f>
        <v>Dem_2016_Sen</v>
      </c>
      <c r="E1" t="str">
        <f>'SD district-data'!T1</f>
        <v>Rep_2016_Sen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5374053</v>
      </c>
      <c r="D2">
        <f>SUM(D3:D3035)</f>
        <v>1996908</v>
      </c>
      <c r="E2">
        <f>SUM(E3:E3035)</f>
        <v>3118567</v>
      </c>
      <c r="F2" s="1">
        <f>D2/$C2</f>
        <v>0.37158323522302439</v>
      </c>
      <c r="G2" s="1">
        <f>E2/$C2</f>
        <v>0.58030075252328173</v>
      </c>
      <c r="H2" s="3">
        <f>SUM(H3:H35)</f>
        <v>5</v>
      </c>
      <c r="I2" s="3">
        <f>SUM(I3:I35)</f>
        <v>28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district-data'!R3</f>
        <v>165455</v>
      </c>
      <c r="D3">
        <f>'SD district-data'!S3</f>
        <v>36215</v>
      </c>
      <c r="E3">
        <f>'SD district-data'!T3</f>
        <v>120691</v>
      </c>
      <c r="F3" s="1">
        <f t="shared" ref="F3:G18" si="0">D3/$C3</f>
        <v>0.21888126680970657</v>
      </c>
      <c r="G3" s="1">
        <f t="shared" si="0"/>
        <v>0.72944909492006893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district-data'!R4</f>
        <v>153368</v>
      </c>
      <c r="D4">
        <f>'SD district-data'!S4</f>
        <v>64345</v>
      </c>
      <c r="E4">
        <f>'SD district-data'!T4</f>
        <v>80819</v>
      </c>
      <c r="F4" s="1">
        <f t="shared" si="0"/>
        <v>0.41954645036774296</v>
      </c>
      <c r="G4" s="1">
        <f t="shared" si="0"/>
        <v>0.52696129570705752</v>
      </c>
      <c r="H4" s="3">
        <f t="shared" ref="H4:H35" si="1">IF(F4&gt;G4,1,0)</f>
        <v>0</v>
      </c>
      <c r="I4" s="3">
        <f t="shared" ref="I4:I35" si="2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district-data'!R5</f>
        <v>152643</v>
      </c>
      <c r="D5">
        <f>'SD district-data'!S5</f>
        <v>62204</v>
      </c>
      <c r="E5">
        <f>'SD district-data'!T5</f>
        <v>84091</v>
      </c>
      <c r="F5" s="1">
        <f t="shared" si="0"/>
        <v>0.4075129550650865</v>
      </c>
      <c r="G5" s="1">
        <f t="shared" si="0"/>
        <v>0.55089981197958637</v>
      </c>
      <c r="H5" s="3">
        <f t="shared" si="1"/>
        <v>0</v>
      </c>
      <c r="I5" s="3">
        <f t="shared" si="2"/>
        <v>1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district-data'!R6</f>
        <v>160210</v>
      </c>
      <c r="D6">
        <f>'SD district-data'!S6</f>
        <v>43686</v>
      </c>
      <c r="E6">
        <f>'SD district-data'!T6</f>
        <v>110081</v>
      </c>
      <c r="F6" s="1">
        <f t="shared" si="0"/>
        <v>0.27267960801448099</v>
      </c>
      <c r="G6" s="1">
        <f t="shared" si="0"/>
        <v>0.68710442544160788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district-data'!R7</f>
        <v>177825</v>
      </c>
      <c r="D7">
        <f>'SD district-data'!S7</f>
        <v>48742</v>
      </c>
      <c r="E7">
        <f>'SD district-data'!T7</f>
        <v>121608</v>
      </c>
      <c r="F7" s="1">
        <f t="shared" si="0"/>
        <v>0.27410094193729789</v>
      </c>
      <c r="G7" s="1">
        <f t="shared" si="0"/>
        <v>0.6838633487979755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district-data'!R8</f>
        <v>165780</v>
      </c>
      <c r="D8">
        <f>'SD district-data'!S8</f>
        <v>64499</v>
      </c>
      <c r="E8">
        <f>'SD district-data'!T8</f>
        <v>93820</v>
      </c>
      <c r="F8" s="1">
        <f t="shared" si="0"/>
        <v>0.38906381951984559</v>
      </c>
      <c r="G8" s="1">
        <f t="shared" si="0"/>
        <v>0.56593075159850403</v>
      </c>
      <c r="H8" s="3">
        <f t="shared" si="1"/>
        <v>0</v>
      </c>
      <c r="I8" s="3">
        <f t="shared" si="2"/>
        <v>1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district-data'!R9</f>
        <v>183300</v>
      </c>
      <c r="D9">
        <f>'SD district-data'!S9</f>
        <v>49045</v>
      </c>
      <c r="E9">
        <f>'SD district-data'!T9</f>
        <v>127261</v>
      </c>
      <c r="F9" s="1">
        <f t="shared" si="0"/>
        <v>0.26756683033278778</v>
      </c>
      <c r="G9" s="1">
        <f t="shared" si="0"/>
        <v>0.69427714129841789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district-data'!R10</f>
        <v>176947</v>
      </c>
      <c r="D10">
        <f>'SD district-data'!S10</f>
        <v>52048</v>
      </c>
      <c r="E10">
        <f>'SD district-data'!T10</f>
        <v>118020</v>
      </c>
      <c r="F10" s="1">
        <f t="shared" si="0"/>
        <v>0.2941445743640751</v>
      </c>
      <c r="G10" s="1">
        <f t="shared" si="0"/>
        <v>0.6669793780058435</v>
      </c>
      <c r="H10" s="3">
        <f t="shared" si="1"/>
        <v>0</v>
      </c>
      <c r="I10" s="3">
        <f t="shared" si="2"/>
        <v>1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district-data'!R11</f>
        <v>156870</v>
      </c>
      <c r="D11">
        <f>'SD district-data'!S11</f>
        <v>93161</v>
      </c>
      <c r="E11">
        <f>'SD district-data'!T11</f>
        <v>56865</v>
      </c>
      <c r="F11" s="1">
        <f t="shared" si="0"/>
        <v>0.5938739083317397</v>
      </c>
      <c r="G11" s="1">
        <f t="shared" si="0"/>
        <v>0.36249760948556131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district-data'!R12</f>
        <v>160740</v>
      </c>
      <c r="D12">
        <f>'SD district-data'!S12</f>
        <v>44109</v>
      </c>
      <c r="E12">
        <f>'SD district-data'!T12</f>
        <v>109574</v>
      </c>
      <c r="F12" s="1">
        <f t="shared" si="0"/>
        <v>0.2744120940649496</v>
      </c>
      <c r="G12" s="1">
        <f t="shared" si="0"/>
        <v>0.68168470822446181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district-data'!R13</f>
        <v>162677</v>
      </c>
      <c r="D13">
        <f>'SD district-data'!S13</f>
        <v>73046</v>
      </c>
      <c r="E13">
        <f>'SD district-data'!T13</f>
        <v>82275</v>
      </c>
      <c r="F13" s="1">
        <f t="shared" si="0"/>
        <v>0.44902475457501673</v>
      </c>
      <c r="G13" s="1">
        <f t="shared" si="0"/>
        <v>0.5057568064323783</v>
      </c>
      <c r="H13" s="3">
        <f t="shared" si="1"/>
        <v>0</v>
      </c>
      <c r="I13" s="3">
        <f t="shared" si="2"/>
        <v>1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district-data'!R14</f>
        <v>162073</v>
      </c>
      <c r="D14">
        <f>'SD district-data'!S14</f>
        <v>28797</v>
      </c>
      <c r="E14">
        <f>'SD district-data'!T14</f>
        <v>126154</v>
      </c>
      <c r="F14" s="1">
        <f t="shared" si="0"/>
        <v>0.17767919394346993</v>
      </c>
      <c r="G14" s="1">
        <f t="shared" si="0"/>
        <v>0.77837764464161208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district-data'!R15</f>
        <v>159877</v>
      </c>
      <c r="D15">
        <f>'SD district-data'!S15</f>
        <v>62771</v>
      </c>
      <c r="E15">
        <f>'SD district-data'!T15</f>
        <v>87788</v>
      </c>
      <c r="F15" s="1">
        <f t="shared" si="0"/>
        <v>0.39262057706862152</v>
      </c>
      <c r="G15" s="1">
        <f t="shared" si="0"/>
        <v>0.54909711840977748</v>
      </c>
      <c r="H15" s="3">
        <f t="shared" si="1"/>
        <v>0</v>
      </c>
      <c r="I15" s="3">
        <f t="shared" si="2"/>
        <v>1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district-data'!R16</f>
        <v>159049</v>
      </c>
      <c r="D16">
        <f>'SD district-data'!S16</f>
        <v>35004</v>
      </c>
      <c r="E16">
        <f>'SD district-data'!T16</f>
        <v>117272</v>
      </c>
      <c r="F16" s="1">
        <f t="shared" si="0"/>
        <v>0.2200831190387868</v>
      </c>
      <c r="G16" s="1">
        <f t="shared" si="0"/>
        <v>0.73733252016674111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district-data'!R17</f>
        <v>137164</v>
      </c>
      <c r="D17">
        <f>'SD district-data'!S17</f>
        <v>84611</v>
      </c>
      <c r="E17">
        <f>'SD district-data'!T17</f>
        <v>46045</v>
      </c>
      <c r="F17" s="1">
        <f t="shared" si="0"/>
        <v>0.61686010906651889</v>
      </c>
      <c r="G17" s="1">
        <f t="shared" si="0"/>
        <v>0.33569303898982239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district-data'!R18</f>
        <v>165884</v>
      </c>
      <c r="D18">
        <f>'SD district-data'!S18</f>
        <v>63784</v>
      </c>
      <c r="E18">
        <f>'SD district-data'!T18</f>
        <v>95628</v>
      </c>
      <c r="F18" s="1">
        <f t="shared" si="0"/>
        <v>0.38450965735091991</v>
      </c>
      <c r="G18" s="1">
        <f t="shared" si="0"/>
        <v>0.57647512719731864</v>
      </c>
      <c r="H18" s="3">
        <f t="shared" si="1"/>
        <v>0</v>
      </c>
      <c r="I18" s="3">
        <f t="shared" si="2"/>
        <v>1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district-data'!R19</f>
        <v>145881</v>
      </c>
      <c r="D19">
        <f>'SD district-data'!S19</f>
        <v>41535</v>
      </c>
      <c r="E19">
        <f>'SD district-data'!T19</f>
        <v>97688</v>
      </c>
      <c r="F19" s="1">
        <f t="shared" ref="F19:G35" si="3">D19/$C19</f>
        <v>0.28471836633968783</v>
      </c>
      <c r="G19" s="1">
        <f t="shared" si="3"/>
        <v>0.66964169425764841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district-data'!R20</f>
        <v>184869</v>
      </c>
      <c r="D20">
        <f>'SD district-data'!S20</f>
        <v>73392</v>
      </c>
      <c r="E20">
        <f>'SD district-data'!T20</f>
        <v>102761</v>
      </c>
      <c r="F20" s="1">
        <f t="shared" si="3"/>
        <v>0.39699462862892104</v>
      </c>
      <c r="G20" s="1">
        <f t="shared" si="3"/>
        <v>0.55585847275638423</v>
      </c>
      <c r="H20" s="3">
        <f t="shared" si="1"/>
        <v>0</v>
      </c>
      <c r="I20" s="3">
        <f t="shared" si="2"/>
        <v>1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district-data'!R21</f>
        <v>157694</v>
      </c>
      <c r="D21">
        <f>'SD district-data'!S21</f>
        <v>42155</v>
      </c>
      <c r="E21">
        <f>'SD district-data'!T21</f>
        <v>109435</v>
      </c>
      <c r="F21" s="1">
        <f t="shared" si="3"/>
        <v>0.26732152142757493</v>
      </c>
      <c r="G21" s="1">
        <f t="shared" si="3"/>
        <v>0.6939706012911081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district-data'!R22</f>
        <v>163357</v>
      </c>
      <c r="D22">
        <f>'SD district-data'!S22</f>
        <v>46800</v>
      </c>
      <c r="E22">
        <f>'SD district-data'!T22</f>
        <v>108812</v>
      </c>
      <c r="F22" s="1">
        <f t="shared" si="3"/>
        <v>0.28648910055889859</v>
      </c>
      <c r="G22" s="1">
        <f t="shared" si="3"/>
        <v>0.66609940192339478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district-data'!R23</f>
        <v>180186</v>
      </c>
      <c r="D23">
        <f>'SD district-data'!S23</f>
        <v>134937</v>
      </c>
      <c r="E23">
        <f>'SD district-data'!T23</f>
        <v>38076</v>
      </c>
      <c r="F23" s="1">
        <f t="shared" si="3"/>
        <v>0.74887616129999002</v>
      </c>
      <c r="G23" s="1">
        <f t="shared" si="3"/>
        <v>0.21131497452632281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district-data'!R24</f>
        <v>167655</v>
      </c>
      <c r="D24">
        <f>'SD district-data'!S24</f>
        <v>45905</v>
      </c>
      <c r="E24">
        <f>'SD district-data'!T24</f>
        <v>112602</v>
      </c>
      <c r="F24" s="1">
        <f t="shared" si="3"/>
        <v>0.27380632847216008</v>
      </c>
      <c r="G24" s="1">
        <f t="shared" si="3"/>
        <v>0.671629238615013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district-data'!R25</f>
        <v>145053</v>
      </c>
      <c r="D25">
        <f>'SD district-data'!S25</f>
        <v>87609</v>
      </c>
      <c r="E25">
        <f>'SD district-data'!T25</f>
        <v>48361</v>
      </c>
      <c r="F25" s="1">
        <f t="shared" si="3"/>
        <v>0.60397923517610808</v>
      </c>
      <c r="G25" s="1">
        <f t="shared" si="3"/>
        <v>0.33340227365169972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district-data'!R26</f>
        <v>180178</v>
      </c>
      <c r="D26">
        <f>'SD district-data'!S26</f>
        <v>69336</v>
      </c>
      <c r="E26">
        <f>'SD district-data'!T26</f>
        <v>101275</v>
      </c>
      <c r="F26" s="1">
        <f t="shared" si="3"/>
        <v>0.38481945631542142</v>
      </c>
      <c r="G26" s="1">
        <f t="shared" si="3"/>
        <v>0.56208305120491953</v>
      </c>
      <c r="H26" s="3">
        <f t="shared" si="1"/>
        <v>0</v>
      </c>
      <c r="I26" s="3">
        <f t="shared" si="2"/>
        <v>1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district-data'!R27</f>
        <v>154003</v>
      </c>
      <c r="D27">
        <f>'SD district-data'!S27</f>
        <v>91404</v>
      </c>
      <c r="E27">
        <f>'SD district-data'!T27</f>
        <v>56152</v>
      </c>
      <c r="F27" s="1">
        <f t="shared" si="3"/>
        <v>0.59352090543690705</v>
      </c>
      <c r="G27" s="1">
        <f t="shared" si="3"/>
        <v>0.36461627370895372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district-data'!R28</f>
        <v>149697</v>
      </c>
      <c r="D28">
        <f>'SD district-data'!S28</f>
        <v>36629</v>
      </c>
      <c r="E28">
        <f>'SD district-data'!T28</f>
        <v>104531</v>
      </c>
      <c r="F28" s="1">
        <f t="shared" si="3"/>
        <v>0.24468760228995906</v>
      </c>
      <c r="G28" s="1">
        <f t="shared" si="3"/>
        <v>0.69828386674415655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district-data'!R29</f>
        <v>174599</v>
      </c>
      <c r="D29">
        <f>'SD district-data'!S29</f>
        <v>69807</v>
      </c>
      <c r="E29">
        <f>'SD district-data'!T29</f>
        <v>95492</v>
      </c>
      <c r="F29" s="1">
        <f t="shared" si="3"/>
        <v>0.39981328644493952</v>
      </c>
      <c r="G29" s="1">
        <f t="shared" si="3"/>
        <v>0.54692180367585153</v>
      </c>
      <c r="H29" s="3">
        <f t="shared" si="1"/>
        <v>0</v>
      </c>
      <c r="I29" s="3">
        <f t="shared" si="2"/>
        <v>1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district-data'!R30</f>
        <v>162658</v>
      </c>
      <c r="D30">
        <f>'SD district-data'!S30</f>
        <v>74272</v>
      </c>
      <c r="E30">
        <f>'SD district-data'!T30</f>
        <v>78431</v>
      </c>
      <c r="F30" s="1">
        <f t="shared" si="3"/>
        <v>0.45661449175570828</v>
      </c>
      <c r="G30" s="1">
        <f t="shared" si="3"/>
        <v>0.48218347698852809</v>
      </c>
      <c r="H30" s="3">
        <f t="shared" si="1"/>
        <v>0</v>
      </c>
      <c r="I30" s="3">
        <f t="shared" si="2"/>
        <v>1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district-data'!R31</f>
        <v>162563</v>
      </c>
      <c r="D31">
        <f>'SD district-data'!S31</f>
        <v>56046</v>
      </c>
      <c r="E31">
        <f>'SD district-data'!T31</f>
        <v>97232</v>
      </c>
      <c r="F31" s="1">
        <f t="shared" si="3"/>
        <v>0.34476479887797346</v>
      </c>
      <c r="G31" s="1">
        <f t="shared" si="3"/>
        <v>0.59811888314069006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district-data'!R32</f>
        <v>158757</v>
      </c>
      <c r="D32">
        <f>'SD district-data'!S32</f>
        <v>55175</v>
      </c>
      <c r="E32">
        <f>'SD district-data'!T32</f>
        <v>95204</v>
      </c>
      <c r="F32" s="1">
        <f t="shared" si="3"/>
        <v>0.34754373035519692</v>
      </c>
      <c r="G32" s="1">
        <f t="shared" si="3"/>
        <v>0.59968379347052414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district-data'!R33</f>
        <v>147561</v>
      </c>
      <c r="D33">
        <f>'SD district-data'!S33</f>
        <v>38033</v>
      </c>
      <c r="E33">
        <f>'SD district-data'!T33</f>
        <v>101559</v>
      </c>
      <c r="F33" s="1">
        <f t="shared" si="3"/>
        <v>0.25774425491830499</v>
      </c>
      <c r="G33" s="1">
        <f t="shared" si="3"/>
        <v>0.68825096061967594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district-data'!R34</f>
        <v>169627</v>
      </c>
      <c r="D34">
        <f>'SD district-data'!S34</f>
        <v>62135</v>
      </c>
      <c r="E34">
        <f>'SD district-data'!T34</f>
        <v>97917</v>
      </c>
      <c r="F34" s="1">
        <f t="shared" si="3"/>
        <v>0.36630371344184592</v>
      </c>
      <c r="G34" s="1">
        <f t="shared" si="3"/>
        <v>0.57724890495027326</v>
      </c>
      <c r="H34" s="3">
        <f t="shared" si="1"/>
        <v>0</v>
      </c>
      <c r="I34" s="3">
        <f t="shared" si="2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district-data'!R35</f>
        <v>169853</v>
      </c>
      <c r="D35">
        <f>'SD district-data'!S35</f>
        <v>65671</v>
      </c>
      <c r="E35">
        <f>'SD district-data'!T35</f>
        <v>95047</v>
      </c>
      <c r="F35" s="1">
        <f t="shared" si="3"/>
        <v>0.38663432497512557</v>
      </c>
      <c r="G35" s="1">
        <f t="shared" si="3"/>
        <v>0.55958387546878774</v>
      </c>
      <c r="H35" s="3">
        <f t="shared" si="1"/>
        <v>0</v>
      </c>
      <c r="I35" s="3">
        <f t="shared" si="2"/>
        <v>1</v>
      </c>
    </row>
  </sheetData>
  <conditionalFormatting sqref="F2:F35 H2:H35">
    <cfRule type="expression" dxfId="5" priority="4">
      <formula>F2&gt;G2</formula>
    </cfRule>
  </conditionalFormatting>
  <conditionalFormatting sqref="G2:G35 I2:I35">
    <cfRule type="expression" dxfId="4" priority="3">
      <formula>G2&gt;F2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O9" sqref="O9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district-data'!U1</f>
        <v>Total_2016_Pres</v>
      </c>
      <c r="D1" t="str">
        <f>'SD district-data'!V1</f>
        <v>Dem_2016_Pres</v>
      </c>
      <c r="E1" t="str">
        <f>'SD district-data'!W1</f>
        <v>Rep_2016_Pres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5480173</v>
      </c>
      <c r="D2">
        <f>SUM(D3:D3035)</f>
        <v>2394164</v>
      </c>
      <c r="E2">
        <f>SUM(E3:E3035)</f>
        <v>2841005</v>
      </c>
      <c r="F2" s="1">
        <f>D2/$C2</f>
        <v>0.4368774489418491</v>
      </c>
      <c r="G2" s="1">
        <f>E2/$C2</f>
        <v>0.51841520331566171</v>
      </c>
      <c r="H2" s="3">
        <f>SUM(H3:H35)</f>
        <v>12</v>
      </c>
      <c r="I2" s="3">
        <f>SUM(I3:I35)</f>
        <v>21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district-data'!U3</f>
        <v>168043</v>
      </c>
      <c r="D3">
        <f>'SD district-data'!V3</f>
        <v>41325</v>
      </c>
      <c r="E3">
        <f>'SD district-data'!W3</f>
        <v>117625</v>
      </c>
      <c r="F3" s="1">
        <f t="shared" ref="F3:G18" si="0">D3/$C3</f>
        <v>0.24591919925257225</v>
      </c>
      <c r="G3" s="1">
        <f t="shared" si="0"/>
        <v>0.69996965062513761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district-data'!U4</f>
        <v>156402</v>
      </c>
      <c r="D4">
        <f>'SD district-data'!V4</f>
        <v>75802</v>
      </c>
      <c r="E4">
        <f>'SD district-data'!W4</f>
        <v>72009</v>
      </c>
      <c r="F4" s="1">
        <f t="shared" si="0"/>
        <v>0.48466132146647739</v>
      </c>
      <c r="G4" s="1">
        <f t="shared" si="0"/>
        <v>0.46040971343077453</v>
      </c>
      <c r="H4" s="3">
        <f t="shared" ref="H4:H35" si="1">IF(F4&gt;G4,1,0)</f>
        <v>1</v>
      </c>
      <c r="I4" s="3">
        <f t="shared" ref="I4:I35" si="2">IF(G4&gt;F4,1,0)</f>
        <v>0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district-data'!U5</f>
        <v>155347</v>
      </c>
      <c r="D5">
        <f>'SD district-data'!V5</f>
        <v>75245</v>
      </c>
      <c r="E5">
        <f>'SD district-data'!W5</f>
        <v>72767</v>
      </c>
      <c r="F5" s="1">
        <f t="shared" si="0"/>
        <v>0.4843672552414916</v>
      </c>
      <c r="G5" s="1">
        <f t="shared" si="0"/>
        <v>0.46841586899006737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district-data'!U6</f>
        <v>163330</v>
      </c>
      <c r="D6">
        <f>'SD district-data'!V6</f>
        <v>56676</v>
      </c>
      <c r="E6">
        <f>'SD district-data'!W6</f>
        <v>99499</v>
      </c>
      <c r="F6" s="1">
        <f t="shared" si="0"/>
        <v>0.34700300006122575</v>
      </c>
      <c r="G6" s="1">
        <f t="shared" si="0"/>
        <v>0.6091899834690504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district-data'!U7</f>
        <v>180306</v>
      </c>
      <c r="D7">
        <f>'SD district-data'!V7</f>
        <v>61620</v>
      </c>
      <c r="E7">
        <f>'SD district-data'!W7</f>
        <v>111428</v>
      </c>
      <c r="F7" s="1">
        <f t="shared" si="0"/>
        <v>0.34175235433097068</v>
      </c>
      <c r="G7" s="1">
        <f t="shared" si="0"/>
        <v>0.61799385489112957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district-data'!U8</f>
        <v>168006</v>
      </c>
      <c r="D8">
        <f>'SD district-data'!V8</f>
        <v>80961</v>
      </c>
      <c r="E8">
        <f>'SD district-data'!W8</f>
        <v>78924</v>
      </c>
      <c r="F8" s="1">
        <f t="shared" si="0"/>
        <v>0.4818935038034356</v>
      </c>
      <c r="G8" s="1">
        <f t="shared" si="0"/>
        <v>0.46976893682368487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district-data'!U9</f>
        <v>185525</v>
      </c>
      <c r="D9">
        <f>'SD district-data'!V9</f>
        <v>68806</v>
      </c>
      <c r="E9">
        <f>'SD district-data'!W9</f>
        <v>108084</v>
      </c>
      <c r="F9" s="1">
        <f t="shared" si="0"/>
        <v>0.37087185015496565</v>
      </c>
      <c r="G9" s="1">
        <f t="shared" si="0"/>
        <v>0.58258455733728609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district-data'!U10</f>
        <v>178960</v>
      </c>
      <c r="D10">
        <f>'SD district-data'!V10</f>
        <v>67973</v>
      </c>
      <c r="E10">
        <f>'SD district-data'!W10</f>
        <v>102954</v>
      </c>
      <c r="F10" s="1">
        <f t="shared" si="0"/>
        <v>0.37982230666070632</v>
      </c>
      <c r="G10" s="1">
        <f t="shared" si="0"/>
        <v>0.57529056772463116</v>
      </c>
      <c r="H10" s="3">
        <f t="shared" si="1"/>
        <v>0</v>
      </c>
      <c r="I10" s="3">
        <f t="shared" si="2"/>
        <v>1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district-data'!U11</f>
        <v>159797</v>
      </c>
      <c r="D11">
        <f>'SD district-data'!V11</f>
        <v>112670</v>
      </c>
      <c r="E11">
        <f>'SD district-data'!W11</f>
        <v>40270</v>
      </c>
      <c r="F11" s="1">
        <f t="shared" si="0"/>
        <v>0.70508207287996649</v>
      </c>
      <c r="G11" s="1">
        <f t="shared" si="0"/>
        <v>0.25200723417836379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district-data'!U12</f>
        <v>161632</v>
      </c>
      <c r="D12">
        <f>'SD district-data'!V12</f>
        <v>56337</v>
      </c>
      <c r="E12">
        <f>'SD district-data'!W12</f>
        <v>97583</v>
      </c>
      <c r="F12" s="1">
        <f t="shared" si="0"/>
        <v>0.3485510294991091</v>
      </c>
      <c r="G12" s="1">
        <f t="shared" si="0"/>
        <v>0.60373564640665212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district-data'!U13</f>
        <v>166365</v>
      </c>
      <c r="D13">
        <f>'SD district-data'!V13</f>
        <v>85786</v>
      </c>
      <c r="E13">
        <f>'SD district-data'!W13</f>
        <v>71210</v>
      </c>
      <c r="F13" s="1">
        <f t="shared" si="0"/>
        <v>0.51564932527875451</v>
      </c>
      <c r="G13" s="1">
        <f t="shared" si="0"/>
        <v>0.42803474288462118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district-data'!U14</f>
        <v>163882</v>
      </c>
      <c r="D14">
        <f>'SD district-data'!V14</f>
        <v>35925</v>
      </c>
      <c r="E14">
        <f>'SD district-data'!W14</f>
        <v>121242</v>
      </c>
      <c r="F14" s="1">
        <f t="shared" si="0"/>
        <v>0.21921260419082023</v>
      </c>
      <c r="G14" s="1">
        <f t="shared" si="0"/>
        <v>0.73981279213092344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district-data'!U15</f>
        <v>163161</v>
      </c>
      <c r="D15">
        <f>'SD district-data'!V15</f>
        <v>75046</v>
      </c>
      <c r="E15">
        <f>'SD district-data'!W15</f>
        <v>80322</v>
      </c>
      <c r="F15" s="1">
        <f t="shared" si="0"/>
        <v>0.45995060094017565</v>
      </c>
      <c r="G15" s="1">
        <f t="shared" si="0"/>
        <v>0.49228675970360564</v>
      </c>
      <c r="H15" s="3">
        <f t="shared" si="1"/>
        <v>0</v>
      </c>
      <c r="I15" s="3">
        <f t="shared" si="2"/>
        <v>1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district-data'!U16</f>
        <v>160424</v>
      </c>
      <c r="D16">
        <f>'SD district-data'!V16</f>
        <v>42526</v>
      </c>
      <c r="E16">
        <f>'SD district-data'!W16</f>
        <v>111300</v>
      </c>
      <c r="F16" s="1">
        <f t="shared" si="0"/>
        <v>0.26508502468458583</v>
      </c>
      <c r="G16" s="1">
        <f t="shared" si="0"/>
        <v>0.69378646586545656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district-data'!U17</f>
        <v>140933</v>
      </c>
      <c r="D17">
        <f>'SD district-data'!V17</f>
        <v>97740</v>
      </c>
      <c r="E17">
        <f>'SD district-data'!W17</f>
        <v>37172</v>
      </c>
      <c r="F17" s="1">
        <f t="shared" si="0"/>
        <v>0.69352103481796312</v>
      </c>
      <c r="G17" s="1">
        <f t="shared" si="0"/>
        <v>0.26375653679407945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district-data'!U18</f>
        <v>167038</v>
      </c>
      <c r="D18">
        <f>'SD district-data'!V18</f>
        <v>80398</v>
      </c>
      <c r="E18">
        <f>'SD district-data'!W18</f>
        <v>77962</v>
      </c>
      <c r="F18" s="1">
        <f t="shared" si="0"/>
        <v>0.48131562877908018</v>
      </c>
      <c r="G18" s="1">
        <f t="shared" si="0"/>
        <v>0.46673212083478011</v>
      </c>
      <c r="H18" s="3">
        <f t="shared" si="1"/>
        <v>1</v>
      </c>
      <c r="I18" s="3">
        <f t="shared" si="2"/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district-data'!U19</f>
        <v>148604</v>
      </c>
      <c r="D19">
        <f>'SD district-data'!V19</f>
        <v>40055</v>
      </c>
      <c r="E19">
        <f>'SD district-data'!W19</f>
        <v>102854</v>
      </c>
      <c r="F19" s="1">
        <f t="shared" ref="F19:G35" si="3">D19/$C19</f>
        <v>0.26954186966703453</v>
      </c>
      <c r="G19" s="1">
        <f t="shared" si="3"/>
        <v>0.69213480121665638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district-data'!U20</f>
        <v>190853</v>
      </c>
      <c r="D20">
        <f>'SD district-data'!V20</f>
        <v>91483</v>
      </c>
      <c r="E20">
        <f>'SD district-data'!W20</f>
        <v>91720</v>
      </c>
      <c r="F20" s="1">
        <f t="shared" si="3"/>
        <v>0.4793375005894589</v>
      </c>
      <c r="G20" s="1">
        <f t="shared" si="3"/>
        <v>0.48057929401162153</v>
      </c>
      <c r="H20" s="3">
        <f t="shared" si="1"/>
        <v>0</v>
      </c>
      <c r="I20" s="3">
        <f t="shared" si="2"/>
        <v>1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district-data'!U21</f>
        <v>158663</v>
      </c>
      <c r="D21">
        <f>'SD district-data'!V21</f>
        <v>54844</v>
      </c>
      <c r="E21">
        <f>'SD district-data'!W21</f>
        <v>96204</v>
      </c>
      <c r="F21" s="1">
        <f t="shared" si="3"/>
        <v>0.34566345020578204</v>
      </c>
      <c r="G21" s="1">
        <f t="shared" si="3"/>
        <v>0.60634174319154432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district-data'!U22</f>
        <v>164698</v>
      </c>
      <c r="D22">
        <f>'SD district-data'!V22</f>
        <v>54701</v>
      </c>
      <c r="E22">
        <f>'SD district-data'!W22</f>
        <v>102338</v>
      </c>
      <c r="F22" s="1">
        <f t="shared" si="3"/>
        <v>0.33212910903593246</v>
      </c>
      <c r="G22" s="1">
        <f t="shared" si="3"/>
        <v>0.62136759402057096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district-data'!U23</f>
        <v>187419</v>
      </c>
      <c r="D23">
        <f>'SD district-data'!V23</f>
        <v>156150</v>
      </c>
      <c r="E23">
        <f>'SD district-data'!W23</f>
        <v>27098</v>
      </c>
      <c r="F23" s="1">
        <f t="shared" si="3"/>
        <v>0.83315992508763781</v>
      </c>
      <c r="G23" s="1">
        <f t="shared" si="3"/>
        <v>0.1445851274417215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district-data'!U24</f>
        <v>170630</v>
      </c>
      <c r="D24">
        <f>'SD district-data'!V24</f>
        <v>54007</v>
      </c>
      <c r="E24">
        <f>'SD district-data'!W24</f>
        <v>108893</v>
      </c>
      <c r="F24" s="1">
        <f t="shared" si="3"/>
        <v>0.3165152669518842</v>
      </c>
      <c r="G24" s="1">
        <f t="shared" si="3"/>
        <v>0.63818203129578621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district-data'!U25</f>
        <v>153405</v>
      </c>
      <c r="D25">
        <f>'SD district-data'!V25</f>
        <v>106208</v>
      </c>
      <c r="E25">
        <f>'SD district-data'!W25</f>
        <v>41342</v>
      </c>
      <c r="F25" s="1">
        <f t="shared" si="3"/>
        <v>0.69233727714220528</v>
      </c>
      <c r="G25" s="1">
        <f t="shared" si="3"/>
        <v>0.2694957791467032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district-data'!U26</f>
        <v>186871</v>
      </c>
      <c r="D26">
        <f>'SD district-data'!V26</f>
        <v>90827</v>
      </c>
      <c r="E26">
        <f>'SD district-data'!W26</f>
        <v>88306</v>
      </c>
      <c r="F26" s="1">
        <f t="shared" si="3"/>
        <v>0.48604117278764497</v>
      </c>
      <c r="G26" s="1">
        <f t="shared" si="3"/>
        <v>0.47255058302251285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district-data'!U27</f>
        <v>156768</v>
      </c>
      <c r="D27">
        <f>'SD district-data'!V27</f>
        <v>109123</v>
      </c>
      <c r="E27">
        <f>'SD district-data'!W27</f>
        <v>40137</v>
      </c>
      <c r="F27" s="1">
        <f t="shared" si="3"/>
        <v>0.69607955705245972</v>
      </c>
      <c r="G27" s="1">
        <f t="shared" si="3"/>
        <v>0.25602801592161667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district-data'!U28</f>
        <v>151740</v>
      </c>
      <c r="D28">
        <f>'SD district-data'!V28</f>
        <v>43880</v>
      </c>
      <c r="E28">
        <f>'SD district-data'!W28</f>
        <v>99225</v>
      </c>
      <c r="F28" s="1">
        <f t="shared" si="3"/>
        <v>0.28917885857387637</v>
      </c>
      <c r="G28" s="1">
        <f t="shared" si="3"/>
        <v>0.65391459074733094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district-data'!U29</f>
        <v>179638</v>
      </c>
      <c r="D29">
        <f>'SD district-data'!V29</f>
        <v>85743</v>
      </c>
      <c r="E29">
        <f>'SD district-data'!W29</f>
        <v>86094</v>
      </c>
      <c r="F29" s="1">
        <f t="shared" si="3"/>
        <v>0.47730992329017247</v>
      </c>
      <c r="G29" s="1">
        <f t="shared" si="3"/>
        <v>0.47926385285963996</v>
      </c>
      <c r="H29" s="3">
        <f t="shared" si="1"/>
        <v>0</v>
      </c>
      <c r="I29" s="3">
        <f t="shared" si="2"/>
        <v>1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district-data'!U30</f>
        <v>167689</v>
      </c>
      <c r="D30">
        <f>'SD district-data'!V30</f>
        <v>86360</v>
      </c>
      <c r="E30">
        <f>'SD district-data'!W30</f>
        <v>74089</v>
      </c>
      <c r="F30" s="1">
        <f t="shared" si="3"/>
        <v>0.51500098396436256</v>
      </c>
      <c r="G30" s="1">
        <f t="shared" si="3"/>
        <v>0.44182385248883349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district-data'!U31</f>
        <v>164641</v>
      </c>
      <c r="D31">
        <f>'SD district-data'!V31</f>
        <v>65492</v>
      </c>
      <c r="E31">
        <f>'SD district-data'!W31</f>
        <v>91479</v>
      </c>
      <c r="F31" s="1">
        <f t="shared" si="3"/>
        <v>0.39778669954628554</v>
      </c>
      <c r="G31" s="1">
        <f t="shared" si="3"/>
        <v>0.55562709167218371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district-data'!U32</f>
        <v>163279</v>
      </c>
      <c r="D32">
        <f>'SD district-data'!V32</f>
        <v>52382</v>
      </c>
      <c r="E32">
        <f>'SD district-data'!W32</f>
        <v>103876</v>
      </c>
      <c r="F32" s="1">
        <f t="shared" si="3"/>
        <v>0.3208128418228921</v>
      </c>
      <c r="G32" s="1">
        <f t="shared" si="3"/>
        <v>0.63618713980364894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district-data'!U33</f>
        <v>149716</v>
      </c>
      <c r="D33">
        <f>'SD district-data'!V33</f>
        <v>44396</v>
      </c>
      <c r="E33">
        <f>'SD district-data'!W33</f>
        <v>98070</v>
      </c>
      <c r="F33" s="1">
        <f t="shared" si="3"/>
        <v>0.29653477250260496</v>
      </c>
      <c r="G33" s="1">
        <f t="shared" si="3"/>
        <v>0.65504020946325037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district-data'!U34</f>
        <v>172408</v>
      </c>
      <c r="D34">
        <f>'SD district-data'!V34</f>
        <v>70710</v>
      </c>
      <c r="E34">
        <f>'SD district-data'!W34</f>
        <v>94383</v>
      </c>
      <c r="F34" s="1">
        <f t="shared" si="3"/>
        <v>0.41013178042782239</v>
      </c>
      <c r="G34" s="1">
        <f t="shared" si="3"/>
        <v>0.54743979397707765</v>
      </c>
      <c r="H34" s="3">
        <f t="shared" si="1"/>
        <v>0</v>
      </c>
      <c r="I34" s="3">
        <f t="shared" si="2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district-data'!U35</f>
        <v>174000</v>
      </c>
      <c r="D35">
        <f>'SD district-data'!V35</f>
        <v>72967</v>
      </c>
      <c r="E35">
        <f>'SD district-data'!W35</f>
        <v>94546</v>
      </c>
      <c r="F35" s="1">
        <f t="shared" si="3"/>
        <v>0.4193505747126437</v>
      </c>
      <c r="G35" s="1">
        <f t="shared" si="3"/>
        <v>0.54336781609195406</v>
      </c>
      <c r="H35" s="3">
        <f t="shared" si="1"/>
        <v>0</v>
      </c>
      <c r="I35" s="3">
        <f t="shared" si="2"/>
        <v>1</v>
      </c>
    </row>
  </sheetData>
  <conditionalFormatting sqref="F2:F35 H2:H35">
    <cfRule type="expression" dxfId="3" priority="4">
      <formula>F2&gt;G2</formula>
    </cfRule>
  </conditionalFormatting>
  <conditionalFormatting sqref="G2:G35 I2:I35">
    <cfRule type="expression" dxfId="2" priority="3">
      <formula>G2&gt;F2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3"/>
  <sheetViews>
    <sheetView workbookViewId="0">
      <selection activeCell="O22" sqref="O2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6.85546875" bestFit="1" customWidth="1"/>
    <col min="4" max="5" width="6.85546875" customWidth="1"/>
    <col min="6" max="6" width="7.7109375" style="7" bestFit="1" customWidth="1"/>
    <col min="14" max="15" width="9" bestFit="1" customWidth="1"/>
    <col min="16" max="17" width="7.140625" bestFit="1" customWidth="1"/>
    <col min="18" max="19" width="9" bestFit="1" customWidth="1"/>
    <col min="20" max="21" width="7.140625" bestFit="1" customWidth="1"/>
  </cols>
  <sheetData>
    <row r="1" spans="1:21" x14ac:dyDescent="0.25">
      <c r="A1" t="str">
        <f>'SD district-data'!A1</f>
        <v>ID</v>
      </c>
      <c r="B1" t="str">
        <f>'SD district-data'!B1</f>
        <v>Label</v>
      </c>
      <c r="C1" t="s">
        <v>142</v>
      </c>
      <c r="D1" t="s">
        <v>126</v>
      </c>
      <c r="E1" t="s">
        <v>127</v>
      </c>
      <c r="G1" t="s">
        <v>122</v>
      </c>
      <c r="H1" t="s">
        <v>123</v>
      </c>
      <c r="I1" t="s">
        <v>124</v>
      </c>
      <c r="J1" t="s">
        <v>125</v>
      </c>
      <c r="N1" s="26" t="s">
        <v>117</v>
      </c>
      <c r="O1" s="26"/>
      <c r="P1" s="26"/>
      <c r="Q1" s="26"/>
      <c r="R1" s="26" t="s">
        <v>116</v>
      </c>
      <c r="S1" s="26"/>
      <c r="T1" s="26"/>
      <c r="U1" s="26"/>
    </row>
    <row r="2" spans="1:21" x14ac:dyDescent="0.25">
      <c r="D2">
        <f>SUM(D3:D101)</f>
        <v>10</v>
      </c>
      <c r="E2">
        <f>SUM(E3:E101)</f>
        <v>23</v>
      </c>
      <c r="N2" t="s">
        <v>118</v>
      </c>
      <c r="O2" t="s">
        <v>119</v>
      </c>
      <c r="P2" t="s">
        <v>120</v>
      </c>
      <c r="Q2" t="s">
        <v>121</v>
      </c>
      <c r="R2" t="s">
        <v>118</v>
      </c>
      <c r="S2" t="s">
        <v>119</v>
      </c>
      <c r="T2" t="s">
        <v>120</v>
      </c>
      <c r="U2" t="s">
        <v>121</v>
      </c>
    </row>
    <row r="3" spans="1:21" x14ac:dyDescent="0.25">
      <c r="A3">
        <f>'SD district-data'!A3</f>
        <v>1</v>
      </c>
      <c r="B3">
        <f>'SD district-data'!B3</f>
        <v>1</v>
      </c>
      <c r="C3" t="str">
        <f>IF(F3&gt;0,CONCATENATE("D+",ROUND(F3,1)),CONCATENATE("R+",ROUND(F3,1)*-1))</f>
        <v>R+25.6</v>
      </c>
      <c r="D3">
        <f>IF(F3&gt;0,1,0)</f>
        <v>0</v>
      </c>
      <c r="E3">
        <f>IF(F3&lt;0,1,0)</f>
        <v>1</v>
      </c>
      <c r="F3" s="7">
        <f t="shared" ref="F3:F34" si="0">100*(AVERAGE(I3,G3)-AVERAGE(P$3,T$3))</f>
        <v>-25.588744153611053</v>
      </c>
      <c r="G3" s="6">
        <f>'2016 Pres'!D3/(SUM('2016 Pres'!D3:E3))</f>
        <v>0.25998741742686382</v>
      </c>
      <c r="H3" s="6">
        <f>'2016 Pres'!E3/(SUM('2016 Pres'!D3:E3))</f>
        <v>0.74001258257313618</v>
      </c>
      <c r="I3" s="6">
        <f>'2020 Pres'!D3/SUM('2020 Pres'!D3:E3)</f>
        <v>0.26205048224450611</v>
      </c>
      <c r="J3" s="6">
        <f>'2020 Pres'!E3/SUM('2020 Pres'!D3:E3)</f>
        <v>0.73794951775549389</v>
      </c>
      <c r="N3">
        <v>65853514</v>
      </c>
      <c r="O3">
        <v>62984828</v>
      </c>
      <c r="P3" s="1">
        <f>N3/SUM($N3:$O3)</f>
        <v>0.51113288930712875</v>
      </c>
      <c r="Q3" s="1">
        <f>O3/SUM($N3:$O3)</f>
        <v>0.4888671106928712</v>
      </c>
      <c r="R3">
        <v>81268924</v>
      </c>
      <c r="S3">
        <v>74216154</v>
      </c>
      <c r="T3" s="1">
        <f>R3/SUM($R3:$S3)</f>
        <v>0.52267989343646215</v>
      </c>
      <c r="U3" s="1">
        <f>S3/SUM($R3:$S3)</f>
        <v>0.4773201065635379</v>
      </c>
    </row>
    <row r="4" spans="1:21" x14ac:dyDescent="0.25">
      <c r="A4">
        <f>'SD district-data'!A4</f>
        <v>2</v>
      </c>
      <c r="B4">
        <f>'SD district-data'!B4</f>
        <v>2</v>
      </c>
      <c r="C4" t="str">
        <f t="shared" ref="C4:C35" si="1">IF(F4&gt;0,CONCATENATE("D+",ROUND(F4,1)),CONCATENATE("R+",ROUND(F4,1)*-1))</f>
        <v>R+1.7</v>
      </c>
      <c r="D4">
        <f t="shared" ref="D4:D19" si="2">IF(F4&gt;0,1,0)</f>
        <v>0</v>
      </c>
      <c r="E4">
        <f t="shared" ref="E4:E35" si="3">IF(F4&lt;0,1,0)</f>
        <v>1</v>
      </c>
      <c r="F4" s="7">
        <f t="shared" si="0"/>
        <v>-1.7180789219620407</v>
      </c>
      <c r="G4" s="6">
        <f>'2016 Pres'!D4/(SUM('2016 Pres'!D4:E4))</f>
        <v>0.51283057417918831</v>
      </c>
      <c r="H4" s="6">
        <f>'2016 Pres'!E4/(SUM('2016 Pres'!D4:E4))</f>
        <v>0.48716942582081169</v>
      </c>
      <c r="I4" s="6">
        <f>'2020 Pres'!D4/SUM('2020 Pres'!D4:E4)</f>
        <v>0.48662063012516182</v>
      </c>
      <c r="J4" s="6">
        <f>'2020 Pres'!E4/SUM('2020 Pres'!D4:E4)</f>
        <v>0.51337936987483812</v>
      </c>
    </row>
    <row r="5" spans="1:21" x14ac:dyDescent="0.25">
      <c r="A5">
        <f>'SD district-data'!A5</f>
        <v>3</v>
      </c>
      <c r="B5">
        <f>'SD district-data'!B5</f>
        <v>3</v>
      </c>
      <c r="C5" t="str">
        <f t="shared" si="1"/>
        <v>D+0.7</v>
      </c>
      <c r="D5">
        <f t="shared" si="2"/>
        <v>1</v>
      </c>
      <c r="E5">
        <f t="shared" si="3"/>
        <v>0</v>
      </c>
      <c r="F5" s="7">
        <f t="shared" si="0"/>
        <v>0.69108924232970104</v>
      </c>
      <c r="G5" s="6">
        <f>'2016 Pres'!D5/(SUM('2016 Pres'!D5:E5))</f>
        <v>0.50837094289652185</v>
      </c>
      <c r="H5" s="6">
        <f>'2016 Pres'!E5/(SUM('2016 Pres'!D5:E5))</f>
        <v>0.4916290571034781</v>
      </c>
      <c r="I5" s="6">
        <f>'2020 Pres'!D5/SUM('2020 Pres'!D5:E5)</f>
        <v>0.53926362469366318</v>
      </c>
      <c r="J5" s="6">
        <f>'2020 Pres'!E5/SUM('2020 Pres'!D5:E5)</f>
        <v>0.46073637530633682</v>
      </c>
    </row>
    <row r="6" spans="1:21" x14ac:dyDescent="0.25">
      <c r="A6">
        <f>'SD district-data'!A6</f>
        <v>4</v>
      </c>
      <c r="B6">
        <f>'SD district-data'!B6</f>
        <v>4</v>
      </c>
      <c r="C6" t="str">
        <f t="shared" si="1"/>
        <v>R+14.2</v>
      </c>
      <c r="D6">
        <f t="shared" si="2"/>
        <v>0</v>
      </c>
      <c r="E6">
        <f t="shared" si="3"/>
        <v>1</v>
      </c>
      <c r="F6" s="7">
        <f t="shared" si="0"/>
        <v>-14.156094426687748</v>
      </c>
      <c r="G6" s="6">
        <f>'2016 Pres'!D6/(SUM('2016 Pres'!D6:E6))</f>
        <v>0.36290059228429644</v>
      </c>
      <c r="H6" s="6">
        <f>'2016 Pres'!E6/(SUM('2016 Pres'!D6:E6))</f>
        <v>0.6370994077157035</v>
      </c>
      <c r="I6" s="6">
        <f>'2020 Pres'!D6/SUM('2020 Pres'!D6:E6)</f>
        <v>0.38779030192553965</v>
      </c>
      <c r="J6" s="6">
        <f>'2020 Pres'!E6/SUM('2020 Pres'!D6:E6)</f>
        <v>0.61220969807446035</v>
      </c>
    </row>
    <row r="7" spans="1:21" x14ac:dyDescent="0.25">
      <c r="A7">
        <f>'SD district-data'!A7</f>
        <v>5</v>
      </c>
      <c r="B7">
        <f>'SD district-data'!B7</f>
        <v>5</v>
      </c>
      <c r="C7" t="str">
        <f t="shared" si="1"/>
        <v>R+16</v>
      </c>
      <c r="D7">
        <f t="shared" si="2"/>
        <v>0</v>
      </c>
      <c r="E7">
        <f t="shared" si="3"/>
        <v>1</v>
      </c>
      <c r="F7" s="7">
        <f t="shared" si="0"/>
        <v>-15.969414706716067</v>
      </c>
      <c r="G7" s="6">
        <f>'2016 Pres'!D7/(SUM('2016 Pres'!D7:E7))</f>
        <v>0.35608617262262493</v>
      </c>
      <c r="H7" s="6">
        <f>'2016 Pres'!E7/(SUM('2016 Pres'!D7:E7))</f>
        <v>0.64391382737737501</v>
      </c>
      <c r="I7" s="6">
        <f>'2020 Pres'!D7/SUM('2020 Pres'!D7:E7)</f>
        <v>0.35833831598664473</v>
      </c>
      <c r="J7" s="6">
        <f>'2020 Pres'!E7/SUM('2020 Pres'!D7:E7)</f>
        <v>0.64166168401335533</v>
      </c>
    </row>
    <row r="8" spans="1:21" x14ac:dyDescent="0.25">
      <c r="A8">
        <f>'SD district-data'!A8</f>
        <v>6</v>
      </c>
      <c r="B8">
        <f>'SD district-data'!B8</f>
        <v>6</v>
      </c>
      <c r="C8" t="str">
        <f t="shared" si="1"/>
        <v>D+0</v>
      </c>
      <c r="D8">
        <f t="shared" si="2"/>
        <v>1</v>
      </c>
      <c r="E8">
        <f t="shared" si="3"/>
        <v>0</v>
      </c>
      <c r="F8" s="7">
        <f t="shared" si="0"/>
        <v>3.6146360850142223E-2</v>
      </c>
      <c r="G8" s="6">
        <f>'2016 Pres'!D8/(SUM('2016 Pres'!D8:E8))</f>
        <v>0.5063702035838259</v>
      </c>
      <c r="H8" s="6">
        <f>'2016 Pres'!E8/(SUM('2016 Pres'!D8:E8))</f>
        <v>0.4936297964161741</v>
      </c>
      <c r="I8" s="6">
        <f>'2020 Pres'!D8/SUM('2020 Pres'!D8:E8)</f>
        <v>0.52816550637676796</v>
      </c>
      <c r="J8" s="6">
        <f>'2020 Pres'!E8/SUM('2020 Pres'!D8:E8)</f>
        <v>0.47183449362323204</v>
      </c>
    </row>
    <row r="9" spans="1:21" x14ac:dyDescent="0.25">
      <c r="A9">
        <f>'SD district-data'!A9</f>
        <v>7</v>
      </c>
      <c r="B9">
        <f>'SD district-data'!B9</f>
        <v>7</v>
      </c>
      <c r="C9" t="str">
        <f t="shared" si="1"/>
        <v>R+11</v>
      </c>
      <c r="D9">
        <f t="shared" si="2"/>
        <v>0</v>
      </c>
      <c r="E9">
        <f t="shared" si="3"/>
        <v>1</v>
      </c>
      <c r="F9" s="7">
        <f t="shared" si="0"/>
        <v>-10.967768647308706</v>
      </c>
      <c r="G9" s="6">
        <f>'2016 Pres'!D9/(SUM('2016 Pres'!D9:E9))</f>
        <v>0.38897619989824184</v>
      </c>
      <c r="H9" s="6">
        <f>'2016 Pres'!E9/(SUM('2016 Pres'!D9:E9))</f>
        <v>0.61102380010175816</v>
      </c>
      <c r="I9" s="6">
        <f>'2020 Pres'!D9/SUM('2020 Pres'!D9:E9)</f>
        <v>0.42548120989917509</v>
      </c>
      <c r="J9" s="6">
        <f>'2020 Pres'!E9/SUM('2020 Pres'!D9:E9)</f>
        <v>0.57451879010082496</v>
      </c>
    </row>
    <row r="10" spans="1:21" x14ac:dyDescent="0.25">
      <c r="A10">
        <f>'SD district-data'!A10</f>
        <v>8</v>
      </c>
      <c r="B10">
        <f>'SD district-data'!B10</f>
        <v>8</v>
      </c>
      <c r="C10" t="str">
        <f t="shared" si="1"/>
        <v>R+9.9</v>
      </c>
      <c r="D10">
        <f t="shared" si="2"/>
        <v>0</v>
      </c>
      <c r="E10">
        <f t="shared" si="3"/>
        <v>1</v>
      </c>
      <c r="F10" s="7">
        <f t="shared" si="0"/>
        <v>-9.9100751267471203</v>
      </c>
      <c r="G10" s="6">
        <f>'2016 Pres'!D10/(SUM('2016 Pres'!D10:E10))</f>
        <v>0.39767269068081695</v>
      </c>
      <c r="H10" s="6">
        <f>'2016 Pres'!E10/(SUM('2016 Pres'!D10:E10))</f>
        <v>0.60232730931918299</v>
      </c>
      <c r="I10" s="6">
        <f>'2020 Pres'!D10/SUM('2020 Pres'!D10:E10)</f>
        <v>0.4379385895278316</v>
      </c>
      <c r="J10" s="6">
        <f>'2020 Pres'!E10/SUM('2020 Pres'!D10:E10)</f>
        <v>0.5620614104721684</v>
      </c>
    </row>
    <row r="11" spans="1:21" x14ac:dyDescent="0.25">
      <c r="A11">
        <f>'SD district-data'!A11</f>
        <v>9</v>
      </c>
      <c r="B11">
        <f>'SD district-data'!B11</f>
        <v>9</v>
      </c>
      <c r="C11" t="str">
        <f t="shared" si="1"/>
        <v>D+22.6</v>
      </c>
      <c r="D11">
        <f t="shared" si="2"/>
        <v>1</v>
      </c>
      <c r="E11">
        <f t="shared" si="3"/>
        <v>0</v>
      </c>
      <c r="F11" s="7">
        <f t="shared" si="0"/>
        <v>22.617594861265779</v>
      </c>
      <c r="G11" s="6">
        <f>'2016 Pres'!D11/(SUM('2016 Pres'!D11:E11))</f>
        <v>0.73669412841637238</v>
      </c>
      <c r="H11" s="6">
        <f>'2016 Pres'!E11/(SUM('2016 Pres'!D11:E11))</f>
        <v>0.26330587158362756</v>
      </c>
      <c r="I11" s="6">
        <f>'2020 Pres'!D11/SUM('2020 Pres'!D11:E11)</f>
        <v>0.74947055155253428</v>
      </c>
      <c r="J11" s="6">
        <f>'2020 Pres'!E11/SUM('2020 Pres'!D11:E11)</f>
        <v>0.25052944844746577</v>
      </c>
    </row>
    <row r="12" spans="1:21" x14ac:dyDescent="0.25">
      <c r="A12">
        <f>'SD district-data'!A12</f>
        <v>10</v>
      </c>
      <c r="B12">
        <f>'SD district-data'!B12</f>
        <v>10</v>
      </c>
      <c r="C12" t="str">
        <f t="shared" si="1"/>
        <v>R+14.7</v>
      </c>
      <c r="D12">
        <f t="shared" si="2"/>
        <v>0</v>
      </c>
      <c r="E12">
        <f t="shared" si="3"/>
        <v>1</v>
      </c>
      <c r="F12" s="7">
        <f t="shared" si="0"/>
        <v>-14.71045584064351</v>
      </c>
      <c r="G12" s="6">
        <f>'2016 Pres'!D12/(SUM('2016 Pres'!D12:E12))</f>
        <v>0.36601481288981291</v>
      </c>
      <c r="H12" s="6">
        <f>'2016 Pres'!E12/(SUM('2016 Pres'!D12:E12))</f>
        <v>0.63398518711018714</v>
      </c>
      <c r="I12" s="6">
        <f>'2020 Pres'!D12/SUM('2020 Pres'!D12:E12)</f>
        <v>0.37358885304090783</v>
      </c>
      <c r="J12" s="6">
        <f>'2020 Pres'!E12/SUM('2020 Pres'!D12:E12)</f>
        <v>0.62641114695909217</v>
      </c>
    </row>
    <row r="13" spans="1:21" x14ac:dyDescent="0.25">
      <c r="A13">
        <f>'SD district-data'!A13</f>
        <v>11</v>
      </c>
      <c r="B13">
        <f>'SD district-data'!B13</f>
        <v>11</v>
      </c>
      <c r="C13" t="str">
        <f t="shared" si="1"/>
        <v>D+3.2</v>
      </c>
      <c r="D13">
        <f t="shared" si="2"/>
        <v>1</v>
      </c>
      <c r="E13">
        <f t="shared" si="3"/>
        <v>0</v>
      </c>
      <c r="F13" s="7">
        <f t="shared" si="0"/>
        <v>3.207141628370902</v>
      </c>
      <c r="G13" s="6">
        <f>'2016 Pres'!D13/(SUM('2016 Pres'!D13:E13))</f>
        <v>0.54642156488063387</v>
      </c>
      <c r="H13" s="6">
        <f>'2016 Pres'!E13/(SUM('2016 Pres'!D13:E13))</f>
        <v>0.45357843511936607</v>
      </c>
      <c r="I13" s="6">
        <f>'2020 Pres'!D13/SUM('2020 Pres'!D13:E13)</f>
        <v>0.55153405043037507</v>
      </c>
      <c r="J13" s="6">
        <f>'2020 Pres'!E13/SUM('2020 Pres'!D13:E13)</f>
        <v>0.44846594956962499</v>
      </c>
    </row>
    <row r="14" spans="1:21" x14ac:dyDescent="0.25">
      <c r="A14">
        <f>'SD district-data'!A14</f>
        <v>12</v>
      </c>
      <c r="B14">
        <f>'SD district-data'!B14</f>
        <v>12</v>
      </c>
      <c r="C14" t="str">
        <f t="shared" si="1"/>
        <v>R+29</v>
      </c>
      <c r="D14">
        <f t="shared" si="2"/>
        <v>0</v>
      </c>
      <c r="E14">
        <f t="shared" si="3"/>
        <v>1</v>
      </c>
      <c r="F14" s="7">
        <f t="shared" si="0"/>
        <v>-28.98158040844876</v>
      </c>
      <c r="G14" s="6">
        <f>'2016 Pres'!D14/(SUM('2016 Pres'!D14:E14))</f>
        <v>0.22857851839126533</v>
      </c>
      <c r="H14" s="6">
        <f>'2016 Pres'!E14/(SUM('2016 Pres'!D14:E14))</f>
        <v>0.77142148160873469</v>
      </c>
      <c r="I14" s="6">
        <f>'2020 Pres'!D14/SUM('2020 Pres'!D14:E14)</f>
        <v>0.22560265618335043</v>
      </c>
      <c r="J14" s="6">
        <f>'2020 Pres'!E14/SUM('2020 Pres'!D14:E14)</f>
        <v>0.7743973438166496</v>
      </c>
    </row>
    <row r="15" spans="1:21" x14ac:dyDescent="0.25">
      <c r="A15">
        <f>'SD district-data'!A15</f>
        <v>13</v>
      </c>
      <c r="B15">
        <f>'SD district-data'!B15</f>
        <v>13</v>
      </c>
      <c r="C15" t="str">
        <f t="shared" si="1"/>
        <v>R+4</v>
      </c>
      <c r="D15">
        <f t="shared" si="2"/>
        <v>0</v>
      </c>
      <c r="E15">
        <f t="shared" si="3"/>
        <v>1</v>
      </c>
      <c r="F15" s="7">
        <f t="shared" si="0"/>
        <v>-3.9655070395362424</v>
      </c>
      <c r="G15" s="6">
        <f>'2016 Pres'!D15/(SUM('2016 Pres'!D15:E15))</f>
        <v>0.48302095669635964</v>
      </c>
      <c r="H15" s="6">
        <f>'2016 Pres'!E15/(SUM('2016 Pres'!D15:E15))</f>
        <v>0.51697904330364042</v>
      </c>
      <c r="I15" s="6">
        <f>'2020 Pres'!D15/SUM('2020 Pres'!D15:E15)</f>
        <v>0.47148168525650647</v>
      </c>
      <c r="J15" s="6">
        <f>'2020 Pres'!E15/SUM('2020 Pres'!D15:E15)</f>
        <v>0.52851831474349353</v>
      </c>
    </row>
    <row r="16" spans="1:21" x14ac:dyDescent="0.25">
      <c r="A16">
        <f>'SD district-data'!A16</f>
        <v>14</v>
      </c>
      <c r="B16">
        <f>'SD district-data'!B16</f>
        <v>14</v>
      </c>
      <c r="C16" t="str">
        <f t="shared" si="1"/>
        <v>R+23.5</v>
      </c>
      <c r="D16">
        <f t="shared" si="2"/>
        <v>0</v>
      </c>
      <c r="E16">
        <f t="shared" si="3"/>
        <v>1</v>
      </c>
      <c r="F16" s="7">
        <f t="shared" si="0"/>
        <v>-23.521058680736363</v>
      </c>
      <c r="G16" s="6">
        <f>'2016 Pres'!D16/(SUM('2016 Pres'!D16:E16))</f>
        <v>0.27645521563324793</v>
      </c>
      <c r="H16" s="6">
        <f>'2016 Pres'!E16/(SUM('2016 Pres'!D16:E16))</f>
        <v>0.72354478436675207</v>
      </c>
      <c r="I16" s="6">
        <f>'2020 Pres'!D16/SUM('2020 Pres'!D16:E16)</f>
        <v>0.28693639349561584</v>
      </c>
      <c r="J16" s="6">
        <f>'2020 Pres'!E16/SUM('2020 Pres'!D16:E16)</f>
        <v>0.71306360650438416</v>
      </c>
    </row>
    <row r="17" spans="1:10" x14ac:dyDescent="0.25">
      <c r="A17">
        <f>'SD district-data'!A17</f>
        <v>15</v>
      </c>
      <c r="B17">
        <f>'SD district-data'!B17</f>
        <v>15</v>
      </c>
      <c r="C17" t="str">
        <f t="shared" si="1"/>
        <v>D+21</v>
      </c>
      <c r="D17">
        <f t="shared" si="2"/>
        <v>1</v>
      </c>
      <c r="E17">
        <f t="shared" si="3"/>
        <v>0</v>
      </c>
      <c r="F17" s="7">
        <f t="shared" si="0"/>
        <v>20.966298258252515</v>
      </c>
      <c r="G17" s="6">
        <f>'2016 Pres'!D17/(SUM('2016 Pres'!D17:E17))</f>
        <v>0.72447224857685011</v>
      </c>
      <c r="H17" s="6">
        <f>'2016 Pres'!E17/(SUM('2016 Pres'!D17:E17))</f>
        <v>0.27552775142314989</v>
      </c>
      <c r="I17" s="6">
        <f>'2020 Pres'!D17/SUM('2020 Pres'!D17:E17)</f>
        <v>0.72866649933179117</v>
      </c>
      <c r="J17" s="6">
        <f>'2020 Pres'!E17/SUM('2020 Pres'!D17:E17)</f>
        <v>0.27133350066820888</v>
      </c>
    </row>
    <row r="18" spans="1:10" x14ac:dyDescent="0.25">
      <c r="A18">
        <f>'SD district-data'!A18</f>
        <v>16</v>
      </c>
      <c r="B18">
        <f>'SD district-data'!B18</f>
        <v>16</v>
      </c>
      <c r="C18" t="str">
        <f t="shared" si="1"/>
        <v>D+0.8</v>
      </c>
      <c r="D18">
        <f t="shared" si="2"/>
        <v>1</v>
      </c>
      <c r="E18">
        <f t="shared" si="3"/>
        <v>0</v>
      </c>
      <c r="F18" s="7">
        <f t="shared" si="0"/>
        <v>0.75033362105856316</v>
      </c>
      <c r="G18" s="6">
        <f>'2016 Pres'!D18/(SUM('2016 Pres'!D18:E18))</f>
        <v>0.50769133619600915</v>
      </c>
      <c r="H18" s="6">
        <f>'2016 Pres'!E18/(SUM('2016 Pres'!D18:E18))</f>
        <v>0.49230866380399091</v>
      </c>
      <c r="I18" s="6">
        <f>'2020 Pres'!D18/SUM('2020 Pres'!D18:E18)</f>
        <v>0.54112811896875312</v>
      </c>
      <c r="J18" s="6">
        <f>'2020 Pres'!E18/SUM('2020 Pres'!D18:E18)</f>
        <v>0.45887188103124682</v>
      </c>
    </row>
    <row r="19" spans="1:10" x14ac:dyDescent="0.25">
      <c r="A19">
        <f>'SD district-data'!A19</f>
        <v>17</v>
      </c>
      <c r="B19">
        <f>'SD district-data'!B19</f>
        <v>17</v>
      </c>
      <c r="C19" t="str">
        <f t="shared" si="1"/>
        <v>R+24.7</v>
      </c>
      <c r="D19">
        <f t="shared" si="2"/>
        <v>0</v>
      </c>
      <c r="E19">
        <f t="shared" si="3"/>
        <v>1</v>
      </c>
      <c r="F19" s="7">
        <f t="shared" si="0"/>
        <v>-24.727424093241428</v>
      </c>
      <c r="G19" s="6">
        <f>'2016 Pres'!D19/(SUM('2016 Pres'!D19:E19))</f>
        <v>0.28028325717764452</v>
      </c>
      <c r="H19" s="6">
        <f>'2016 Pres'!E19/(SUM('2016 Pres'!D19:E19))</f>
        <v>0.71971674282235554</v>
      </c>
      <c r="I19" s="6">
        <f>'2020 Pres'!D19/SUM('2020 Pres'!D19:E19)</f>
        <v>0.25898104370111791</v>
      </c>
      <c r="J19" s="6">
        <f>'2020 Pres'!E19/SUM('2020 Pres'!D19:E19)</f>
        <v>0.74101895629888204</v>
      </c>
    </row>
    <row r="20" spans="1:10" x14ac:dyDescent="0.25">
      <c r="A20">
        <f>'SD district-data'!A20</f>
        <v>18</v>
      </c>
      <c r="B20">
        <f>'SD district-data'!B20</f>
        <v>18</v>
      </c>
      <c r="C20" t="str">
        <f t="shared" si="1"/>
        <v>R+1.2</v>
      </c>
      <c r="D20">
        <f t="shared" ref="D20:D35" si="4">IF(F20&gt;0,1,0)</f>
        <v>0</v>
      </c>
      <c r="E20">
        <f t="shared" si="3"/>
        <v>1</v>
      </c>
      <c r="F20" s="7">
        <f t="shared" si="0"/>
        <v>-1.2342018154541168</v>
      </c>
      <c r="G20" s="6">
        <f>'2016 Pres'!D20/(SUM('2016 Pres'!D20:E20))</f>
        <v>0.49935317653095201</v>
      </c>
      <c r="H20" s="6">
        <f>'2016 Pres'!E20/(SUM('2016 Pres'!D20:E20))</f>
        <v>0.50064682346904799</v>
      </c>
      <c r="I20" s="6">
        <f>'2020 Pres'!D20/SUM('2020 Pres'!D20:E20)</f>
        <v>0.50977556990355666</v>
      </c>
      <c r="J20" s="6">
        <f>'2020 Pres'!E20/SUM('2020 Pres'!D20:E20)</f>
        <v>0.4902244300964434</v>
      </c>
    </row>
    <row r="21" spans="1:10" x14ac:dyDescent="0.25">
      <c r="A21">
        <f>'SD district-data'!A21</f>
        <v>19</v>
      </c>
      <c r="B21">
        <f>'SD district-data'!B21</f>
        <v>19</v>
      </c>
      <c r="C21" t="str">
        <f t="shared" si="1"/>
        <v>R+13.9</v>
      </c>
      <c r="D21">
        <f t="shared" si="4"/>
        <v>0</v>
      </c>
      <c r="E21">
        <f t="shared" si="3"/>
        <v>1</v>
      </c>
      <c r="F21" s="7">
        <f t="shared" si="0"/>
        <v>-13.878324730403508</v>
      </c>
      <c r="G21" s="6">
        <f>'2016 Pres'!D21/(SUM('2016 Pres'!D21:E21))</f>
        <v>0.36308987871405118</v>
      </c>
      <c r="H21" s="6">
        <f>'2016 Pres'!E21/(SUM('2016 Pres'!D21:E21))</f>
        <v>0.63691012128594882</v>
      </c>
      <c r="I21" s="6">
        <f>'2020 Pres'!D21/SUM('2020 Pres'!D21:E21)</f>
        <v>0.39315640942146968</v>
      </c>
      <c r="J21" s="6">
        <f>'2020 Pres'!E21/SUM('2020 Pres'!D21:E21)</f>
        <v>0.60684359057853032</v>
      </c>
    </row>
    <row r="22" spans="1:10" x14ac:dyDescent="0.25">
      <c r="A22">
        <f>'SD district-data'!A22</f>
        <v>20</v>
      </c>
      <c r="B22">
        <f>'SD district-data'!B22</f>
        <v>20</v>
      </c>
      <c r="C22" t="str">
        <f t="shared" si="1"/>
        <v>R+16.3</v>
      </c>
      <c r="D22">
        <f t="shared" si="4"/>
        <v>0</v>
      </c>
      <c r="E22">
        <f t="shared" si="3"/>
        <v>1</v>
      </c>
      <c r="F22" s="7">
        <f t="shared" si="0"/>
        <v>-16.250139864099111</v>
      </c>
      <c r="G22" s="6">
        <f>'2016 Pres'!D22/(SUM('2016 Pres'!D22:E22))</f>
        <v>0.34832748552907239</v>
      </c>
      <c r="H22" s="6">
        <f>'2016 Pres'!E22/(SUM('2016 Pres'!D22:E22))</f>
        <v>0.65167251447092756</v>
      </c>
      <c r="I22" s="6">
        <f>'2020 Pres'!D22/SUM('2020 Pres'!D22:E22)</f>
        <v>0.36048249993253634</v>
      </c>
      <c r="J22" s="6">
        <f>'2020 Pres'!E22/SUM('2020 Pres'!D22:E22)</f>
        <v>0.63951750006746366</v>
      </c>
    </row>
    <row r="23" spans="1:10" x14ac:dyDescent="0.25">
      <c r="A23">
        <f>'SD district-data'!A23</f>
        <v>21</v>
      </c>
      <c r="B23">
        <f>'SD district-data'!B23</f>
        <v>21</v>
      </c>
      <c r="C23" t="str">
        <f t="shared" si="1"/>
        <v>D+32.9</v>
      </c>
      <c r="D23">
        <f t="shared" si="4"/>
        <v>1</v>
      </c>
      <c r="E23">
        <f t="shared" si="3"/>
        <v>0</v>
      </c>
      <c r="F23" s="7">
        <f t="shared" si="0"/>
        <v>32.895098531906328</v>
      </c>
      <c r="G23" s="6">
        <f>'2016 Pres'!D23/(SUM('2016 Pres'!D23:E23))</f>
        <v>0.85212389766873309</v>
      </c>
      <c r="H23" s="6">
        <f>'2016 Pres'!E23/(SUM('2016 Pres'!D23:E23))</f>
        <v>0.14787610233126691</v>
      </c>
      <c r="I23" s="6">
        <f>'2020 Pres'!D23/SUM('2020 Pres'!D23:E23)</f>
        <v>0.83959085571298442</v>
      </c>
      <c r="J23" s="6">
        <f>'2020 Pres'!E23/SUM('2020 Pres'!D23:E23)</f>
        <v>0.16040914428701558</v>
      </c>
    </row>
    <row r="24" spans="1:10" x14ac:dyDescent="0.25">
      <c r="A24">
        <f>'SD district-data'!A24</f>
        <v>22</v>
      </c>
      <c r="B24">
        <f>'SD district-data'!B24</f>
        <v>22</v>
      </c>
      <c r="C24" t="str">
        <f t="shared" si="1"/>
        <v>R+18.2</v>
      </c>
      <c r="D24">
        <f t="shared" si="4"/>
        <v>0</v>
      </c>
      <c r="E24">
        <f t="shared" si="3"/>
        <v>1</v>
      </c>
      <c r="F24" s="7">
        <f t="shared" si="0"/>
        <v>-18.228632219069883</v>
      </c>
      <c r="G24" s="6">
        <f>'2016 Pres'!D24/(SUM('2016 Pres'!D24:E24))</f>
        <v>0.33153468385512586</v>
      </c>
      <c r="H24" s="6">
        <f>'2016 Pres'!E24/(SUM('2016 Pres'!D24:E24))</f>
        <v>0.66846531614487414</v>
      </c>
      <c r="I24" s="6">
        <f>'2020 Pres'!D24/SUM('2020 Pres'!D24:E24)</f>
        <v>0.33770545450706752</v>
      </c>
      <c r="J24" s="6">
        <f>'2020 Pres'!E24/SUM('2020 Pres'!D24:E24)</f>
        <v>0.66229454549293243</v>
      </c>
    </row>
    <row r="25" spans="1:10" x14ac:dyDescent="0.25">
      <c r="A25">
        <f>'SD district-data'!A25</f>
        <v>23</v>
      </c>
      <c r="B25">
        <f>'SD district-data'!B25</f>
        <v>23</v>
      </c>
      <c r="C25" t="str">
        <f t="shared" si="1"/>
        <v>D+18.7</v>
      </c>
      <c r="D25">
        <f t="shared" si="4"/>
        <v>1</v>
      </c>
      <c r="E25">
        <f t="shared" si="3"/>
        <v>0</v>
      </c>
      <c r="F25" s="7">
        <f t="shared" si="0"/>
        <v>18.740981574876024</v>
      </c>
      <c r="G25" s="6">
        <f>'2016 Pres'!D25/(SUM('2016 Pres'!D25:E25))</f>
        <v>0.71981023381904441</v>
      </c>
      <c r="H25" s="6">
        <f>'2016 Pres'!E25/(SUM('2016 Pres'!D25:E25))</f>
        <v>0.28018976618095559</v>
      </c>
      <c r="I25" s="6">
        <f>'2020 Pres'!D25/SUM('2020 Pres'!D25:E25)</f>
        <v>0.688822180422067</v>
      </c>
      <c r="J25" s="6">
        <f>'2020 Pres'!E25/SUM('2020 Pres'!D25:E25)</f>
        <v>0.31117781957793295</v>
      </c>
    </row>
    <row r="26" spans="1:10" x14ac:dyDescent="0.25">
      <c r="A26">
        <f>'SD district-data'!A26</f>
        <v>24</v>
      </c>
      <c r="B26">
        <f>'SD district-data'!B26</f>
        <v>24</v>
      </c>
      <c r="C26" t="str">
        <f t="shared" si="1"/>
        <v>R+0.2</v>
      </c>
      <c r="D26">
        <f t="shared" si="4"/>
        <v>0</v>
      </c>
      <c r="E26">
        <f t="shared" si="3"/>
        <v>1</v>
      </c>
      <c r="F26" s="7">
        <f t="shared" si="0"/>
        <v>-0.18975552452903388</v>
      </c>
      <c r="G26" s="6">
        <f>'2016 Pres'!D26/(SUM('2016 Pres'!D26:E26))</f>
        <v>0.50703667107679773</v>
      </c>
      <c r="H26" s="6">
        <f>'2016 Pres'!E26/(SUM('2016 Pres'!D26:E26))</f>
        <v>0.49296332892320233</v>
      </c>
      <c r="I26" s="6">
        <f>'2020 Pres'!D26/SUM('2020 Pres'!D26:E26)</f>
        <v>0.5229810011762126</v>
      </c>
      <c r="J26" s="6">
        <f>'2020 Pres'!E26/SUM('2020 Pres'!D26:E26)</f>
        <v>0.4770189988237874</v>
      </c>
    </row>
    <row r="27" spans="1:10" x14ac:dyDescent="0.25">
      <c r="A27">
        <f>'SD district-data'!A27</f>
        <v>25</v>
      </c>
      <c r="B27">
        <f>'SD district-data'!B27</f>
        <v>25</v>
      </c>
      <c r="C27" t="str">
        <f t="shared" si="1"/>
        <v>D+22.3</v>
      </c>
      <c r="D27">
        <f t="shared" si="4"/>
        <v>1</v>
      </c>
      <c r="E27">
        <f t="shared" si="3"/>
        <v>0</v>
      </c>
      <c r="F27" s="7">
        <f t="shared" si="0"/>
        <v>22.312380562654099</v>
      </c>
      <c r="G27" s="6">
        <f>'2016 Pres'!D27/(SUM('2016 Pres'!D27:E27))</f>
        <v>0.73109339407744878</v>
      </c>
      <c r="H27" s="6">
        <f>'2016 Pres'!E27/(SUM('2016 Pres'!D27:E27))</f>
        <v>0.26890660592255128</v>
      </c>
      <c r="I27" s="6">
        <f>'2020 Pres'!D27/SUM('2020 Pres'!D27:E27)</f>
        <v>0.74896699991922411</v>
      </c>
      <c r="J27" s="6">
        <f>'2020 Pres'!E27/SUM('2020 Pres'!D27:E27)</f>
        <v>0.25103300008077595</v>
      </c>
    </row>
    <row r="28" spans="1:10" x14ac:dyDescent="0.25">
      <c r="A28">
        <f>'SD district-data'!A28</f>
        <v>26</v>
      </c>
      <c r="B28">
        <f>'SD district-data'!B28</f>
        <v>26</v>
      </c>
      <c r="C28" t="str">
        <f t="shared" si="1"/>
        <v>R+21.2</v>
      </c>
      <c r="D28">
        <f t="shared" si="4"/>
        <v>0</v>
      </c>
      <c r="E28">
        <f t="shared" si="3"/>
        <v>1</v>
      </c>
      <c r="F28" s="7">
        <f t="shared" si="0"/>
        <v>-21.181980250235288</v>
      </c>
      <c r="G28" s="6">
        <f>'2016 Pres'!D28/(SUM('2016 Pres'!D28:E28))</f>
        <v>0.30662800041927257</v>
      </c>
      <c r="H28" s="6">
        <f>'2016 Pres'!E28/(SUM('2016 Pres'!D28:E28))</f>
        <v>0.69337199958072748</v>
      </c>
      <c r="I28" s="6">
        <f>'2020 Pres'!D28/SUM('2020 Pres'!D28:E28)</f>
        <v>0.30354517731961267</v>
      </c>
      <c r="J28" s="6">
        <f>'2020 Pres'!E28/SUM('2020 Pres'!D28:E28)</f>
        <v>0.69645482268038728</v>
      </c>
    </row>
    <row r="29" spans="1:10" x14ac:dyDescent="0.25">
      <c r="A29">
        <f>'SD district-data'!A29</f>
        <v>27</v>
      </c>
      <c r="B29">
        <f>'SD district-data'!B29</f>
        <v>27</v>
      </c>
      <c r="C29" t="str">
        <f t="shared" si="1"/>
        <v>R+1</v>
      </c>
      <c r="D29">
        <f t="shared" si="4"/>
        <v>0</v>
      </c>
      <c r="E29">
        <f t="shared" si="3"/>
        <v>1</v>
      </c>
      <c r="F29" s="7">
        <f t="shared" si="0"/>
        <v>-1.0023336722099541</v>
      </c>
      <c r="G29" s="6">
        <f>'2016 Pres'!D29/(SUM('2016 Pres'!D29:E29))</f>
        <v>0.49897868328706857</v>
      </c>
      <c r="H29" s="6">
        <f>'2016 Pres'!E29/(SUM('2016 Pres'!D29:E29))</f>
        <v>0.50102131671293149</v>
      </c>
      <c r="I29" s="6">
        <f>'2020 Pres'!D29/SUM('2020 Pres'!D29:E29)</f>
        <v>0.5147874260123233</v>
      </c>
      <c r="J29" s="6">
        <f>'2020 Pres'!E29/SUM('2020 Pres'!D29:E29)</f>
        <v>0.4852125739876767</v>
      </c>
    </row>
    <row r="30" spans="1:10" x14ac:dyDescent="0.25">
      <c r="A30">
        <f>'SD district-data'!A30</f>
        <v>28</v>
      </c>
      <c r="B30">
        <f>'SD district-data'!B30</f>
        <v>28</v>
      </c>
      <c r="C30" t="str">
        <f t="shared" si="1"/>
        <v>D+1.4</v>
      </c>
      <c r="D30">
        <f t="shared" si="4"/>
        <v>1</v>
      </c>
      <c r="E30">
        <f t="shared" si="3"/>
        <v>0</v>
      </c>
      <c r="F30" s="7">
        <f t="shared" si="0"/>
        <v>1.3645569863386275</v>
      </c>
      <c r="G30" s="6">
        <f>'2016 Pres'!D30/(SUM('2016 Pres'!D30:E30))</f>
        <v>0.53823956522010108</v>
      </c>
      <c r="H30" s="6">
        <f>'2016 Pres'!E30/(SUM('2016 Pres'!D30:E30))</f>
        <v>0.46176043477989892</v>
      </c>
      <c r="I30" s="6">
        <f>'2020 Pres'!D30/SUM('2020 Pres'!D30:E30)</f>
        <v>0.52286435725026248</v>
      </c>
      <c r="J30" s="6">
        <f>'2020 Pres'!E30/SUM('2020 Pres'!D30:E30)</f>
        <v>0.47713564274973758</v>
      </c>
    </row>
    <row r="31" spans="1:10" x14ac:dyDescent="0.25">
      <c r="A31">
        <f>'SD district-data'!A31</f>
        <v>29</v>
      </c>
      <c r="B31">
        <f>'SD district-data'!B31</f>
        <v>29</v>
      </c>
      <c r="C31" t="str">
        <f t="shared" si="1"/>
        <v>R+10.1</v>
      </c>
      <c r="D31">
        <f t="shared" si="4"/>
        <v>0</v>
      </c>
      <c r="E31">
        <f t="shared" si="3"/>
        <v>1</v>
      </c>
      <c r="F31" s="7">
        <f t="shared" si="0"/>
        <v>-10.088287622320507</v>
      </c>
      <c r="G31" s="6">
        <f>'2016 Pres'!D31/(SUM('2016 Pres'!D31:E31))</f>
        <v>0.41722356358817869</v>
      </c>
      <c r="H31" s="6">
        <f>'2016 Pres'!E31/(SUM('2016 Pres'!D31:E31))</f>
        <v>0.58277643641182131</v>
      </c>
      <c r="I31" s="6">
        <f>'2020 Pres'!D31/SUM('2020 Pres'!D31:E31)</f>
        <v>0.41482346670900216</v>
      </c>
      <c r="J31" s="6">
        <f>'2020 Pres'!E31/SUM('2020 Pres'!D31:E31)</f>
        <v>0.58517653329099784</v>
      </c>
    </row>
    <row r="32" spans="1:10" x14ac:dyDescent="0.25">
      <c r="A32">
        <f>'SD district-data'!A32</f>
        <v>30</v>
      </c>
      <c r="B32">
        <f>'SD district-data'!B32</f>
        <v>30</v>
      </c>
      <c r="C32" t="str">
        <f t="shared" si="1"/>
        <v>R+19</v>
      </c>
      <c r="D32">
        <f t="shared" si="4"/>
        <v>0</v>
      </c>
      <c r="E32">
        <f t="shared" si="3"/>
        <v>1</v>
      </c>
      <c r="F32" s="7">
        <f t="shared" si="0"/>
        <v>-19.033692760166176</v>
      </c>
      <c r="G32" s="6">
        <f>'2016 Pres'!D32/(SUM('2016 Pres'!D32:E32))</f>
        <v>0.33522763634501912</v>
      </c>
      <c r="H32" s="6">
        <f>'2016 Pres'!E32/(SUM('2016 Pres'!D32:E32))</f>
        <v>0.66477236365498082</v>
      </c>
      <c r="I32" s="6">
        <f>'2020 Pres'!D32/SUM('2020 Pres'!D32:E32)</f>
        <v>0.31791129119524836</v>
      </c>
      <c r="J32" s="6">
        <f>'2020 Pres'!E32/SUM('2020 Pres'!D32:E32)</f>
        <v>0.6820887088047517</v>
      </c>
    </row>
    <row r="33" spans="1:10" x14ac:dyDescent="0.25">
      <c r="A33">
        <f>'SD district-data'!A33</f>
        <v>31</v>
      </c>
      <c r="B33">
        <f>'SD district-data'!B33</f>
        <v>31</v>
      </c>
      <c r="C33" t="str">
        <f t="shared" si="1"/>
        <v>R+21.2</v>
      </c>
      <c r="D33">
        <f t="shared" si="4"/>
        <v>0</v>
      </c>
      <c r="E33">
        <f t="shared" si="3"/>
        <v>1</v>
      </c>
      <c r="F33" s="7">
        <f t="shared" si="0"/>
        <v>-21.154939215348733</v>
      </c>
      <c r="G33" s="6">
        <f>'2016 Pres'!D33/(SUM('2016 Pres'!D33:E33))</f>
        <v>0.31162522987940983</v>
      </c>
      <c r="H33" s="6">
        <f>'2016 Pres'!E33/(SUM('2016 Pres'!D33:E33))</f>
        <v>0.68837477012059023</v>
      </c>
      <c r="I33" s="6">
        <f>'2020 Pres'!D33/SUM('2020 Pres'!D33:E33)</f>
        <v>0.29908876855720645</v>
      </c>
      <c r="J33" s="6">
        <f>'2020 Pres'!E33/SUM('2020 Pres'!D33:E33)</f>
        <v>0.70091123144279355</v>
      </c>
    </row>
    <row r="34" spans="1:10" x14ac:dyDescent="0.25">
      <c r="A34">
        <f>'SD district-data'!A34</f>
        <v>32</v>
      </c>
      <c r="B34">
        <f>'SD district-data'!B34</f>
        <v>32</v>
      </c>
      <c r="C34" t="str">
        <f t="shared" si="1"/>
        <v>R+9.6</v>
      </c>
      <c r="D34">
        <f t="shared" si="4"/>
        <v>0</v>
      </c>
      <c r="E34">
        <f t="shared" si="3"/>
        <v>1</v>
      </c>
      <c r="F34" s="7">
        <f t="shared" si="0"/>
        <v>-9.5781586305215818</v>
      </c>
      <c r="G34" s="6">
        <f>'2016 Pres'!D34/(SUM('2016 Pres'!D34:E34))</f>
        <v>0.42830404680997985</v>
      </c>
      <c r="H34" s="6">
        <f>'2016 Pres'!E34/(SUM('2016 Pres'!D34:E34))</f>
        <v>0.5716959531900202</v>
      </c>
      <c r="I34" s="6">
        <f>'2020 Pres'!D34/SUM('2020 Pres'!D34:E34)</f>
        <v>0.41394556332317944</v>
      </c>
      <c r="J34" s="6">
        <f>'2020 Pres'!E34/SUM('2020 Pres'!D34:E34)</f>
        <v>0.58605443667682056</v>
      </c>
    </row>
    <row r="35" spans="1:10" x14ac:dyDescent="0.25">
      <c r="A35">
        <f>'SD district-data'!A35</f>
        <v>33</v>
      </c>
      <c r="B35">
        <f>'SD district-data'!B35</f>
        <v>33</v>
      </c>
      <c r="C35" t="str">
        <f t="shared" si="1"/>
        <v>R+9.4</v>
      </c>
      <c r="D35">
        <f t="shared" si="4"/>
        <v>0</v>
      </c>
      <c r="E35">
        <f t="shared" si="3"/>
        <v>1</v>
      </c>
      <c r="F35" s="7">
        <f t="shared" ref="F35" si="5">100*(AVERAGE(I35,G35)-AVERAGE(P$3,T$3))</f>
        <v>-9.3572254222660902</v>
      </c>
      <c r="G35" s="6">
        <f>'2016 Pres'!D35/(SUM('2016 Pres'!D35:E35))</f>
        <v>0.43559007360622759</v>
      </c>
      <c r="H35" s="6">
        <f>'2016 Pres'!E35/(SUM('2016 Pres'!D35:E35))</f>
        <v>0.56440992639377241</v>
      </c>
      <c r="I35" s="6">
        <f>'2020 Pres'!D35/SUM('2020 Pres'!D35:E35)</f>
        <v>0.41107820069204154</v>
      </c>
      <c r="J35" s="6">
        <f>'2020 Pres'!E35/SUM('2020 Pres'!D35:E35)</f>
        <v>0.58892179930795852</v>
      </c>
    </row>
    <row r="36" spans="1:10" x14ac:dyDescent="0.25">
      <c r="G36" s="6"/>
      <c r="H36" s="6"/>
      <c r="I36" s="6"/>
      <c r="J36" s="6"/>
    </row>
    <row r="37" spans="1:10" x14ac:dyDescent="0.25">
      <c r="G37" s="6"/>
      <c r="H37" s="6"/>
      <c r="I37" s="6"/>
      <c r="J37" s="6"/>
    </row>
    <row r="38" spans="1:10" x14ac:dyDescent="0.25">
      <c r="G38" s="6"/>
      <c r="H38" s="6"/>
      <c r="I38" s="6"/>
      <c r="J38" s="6"/>
    </row>
    <row r="39" spans="1:10" x14ac:dyDescent="0.25">
      <c r="G39" s="6"/>
      <c r="H39" s="6"/>
      <c r="I39" s="6"/>
      <c r="J39" s="6"/>
    </row>
    <row r="40" spans="1:10" x14ac:dyDescent="0.25">
      <c r="G40" s="6"/>
      <c r="H40" s="6"/>
      <c r="I40" s="6"/>
      <c r="J40" s="6"/>
    </row>
    <row r="41" spans="1:10" x14ac:dyDescent="0.25">
      <c r="G41" s="6"/>
      <c r="H41" s="6"/>
      <c r="I41" s="6"/>
      <c r="J41" s="6"/>
    </row>
    <row r="42" spans="1:10" x14ac:dyDescent="0.25">
      <c r="G42" s="6"/>
      <c r="H42" s="6"/>
      <c r="I42" s="6"/>
      <c r="J42" s="6"/>
    </row>
    <row r="43" spans="1:10" x14ac:dyDescent="0.25">
      <c r="G43" s="6"/>
      <c r="H43" s="6"/>
      <c r="I43" s="6"/>
      <c r="J43" s="6"/>
    </row>
    <row r="44" spans="1:10" x14ac:dyDescent="0.25">
      <c r="G44" s="6"/>
      <c r="H44" s="6"/>
      <c r="I44" s="6"/>
      <c r="J44" s="6"/>
    </row>
    <row r="45" spans="1:10" x14ac:dyDescent="0.25">
      <c r="G45" s="6"/>
      <c r="H45" s="6"/>
      <c r="I45" s="6"/>
      <c r="J45" s="6"/>
    </row>
    <row r="46" spans="1:10" x14ac:dyDescent="0.25">
      <c r="G46" s="6"/>
      <c r="H46" s="6"/>
      <c r="I46" s="6"/>
      <c r="J46" s="6"/>
    </row>
    <row r="47" spans="1:10" x14ac:dyDescent="0.25">
      <c r="G47" s="6"/>
      <c r="H47" s="6"/>
      <c r="I47" s="6"/>
      <c r="J47" s="6"/>
    </row>
    <row r="48" spans="1:10" x14ac:dyDescent="0.25">
      <c r="G48" s="6"/>
      <c r="H48" s="6"/>
      <c r="I48" s="6"/>
      <c r="J48" s="6"/>
    </row>
    <row r="49" spans="7:10" x14ac:dyDescent="0.25">
      <c r="G49" s="6"/>
      <c r="H49" s="6"/>
      <c r="I49" s="6"/>
      <c r="J49" s="6"/>
    </row>
    <row r="50" spans="7:10" x14ac:dyDescent="0.25">
      <c r="G50" s="6"/>
      <c r="H50" s="6"/>
      <c r="I50" s="6"/>
      <c r="J50" s="6"/>
    </row>
    <row r="51" spans="7:10" x14ac:dyDescent="0.25">
      <c r="G51" s="6"/>
      <c r="H51" s="6"/>
      <c r="I51" s="6"/>
      <c r="J51" s="6"/>
    </row>
    <row r="52" spans="7:10" x14ac:dyDescent="0.25">
      <c r="G52" s="6"/>
      <c r="H52" s="6"/>
      <c r="I52" s="6"/>
      <c r="J52" s="6"/>
    </row>
    <row r="53" spans="7:10" x14ac:dyDescent="0.25">
      <c r="G53" s="6"/>
      <c r="H53" s="6"/>
      <c r="I53" s="6"/>
      <c r="J53" s="6"/>
    </row>
    <row r="54" spans="7:10" x14ac:dyDescent="0.25">
      <c r="G54" s="6"/>
      <c r="H54" s="6"/>
      <c r="I54" s="6"/>
      <c r="J54" s="6"/>
    </row>
    <row r="55" spans="7:10" x14ac:dyDescent="0.25">
      <c r="G55" s="6"/>
      <c r="H55" s="6"/>
      <c r="I55" s="6"/>
      <c r="J55" s="6"/>
    </row>
    <row r="56" spans="7:10" x14ac:dyDescent="0.25">
      <c r="G56" s="6"/>
      <c r="H56" s="6"/>
      <c r="I56" s="6"/>
      <c r="J56" s="6"/>
    </row>
    <row r="57" spans="7:10" x14ac:dyDescent="0.25">
      <c r="G57" s="6"/>
      <c r="H57" s="6"/>
      <c r="I57" s="6"/>
      <c r="J57" s="6"/>
    </row>
    <row r="58" spans="7:10" x14ac:dyDescent="0.25">
      <c r="G58" s="6"/>
      <c r="H58" s="6"/>
      <c r="I58" s="6"/>
      <c r="J58" s="6"/>
    </row>
    <row r="59" spans="7:10" x14ac:dyDescent="0.25">
      <c r="G59" s="6"/>
      <c r="H59" s="6"/>
      <c r="I59" s="6"/>
      <c r="J59" s="6"/>
    </row>
    <row r="60" spans="7:10" x14ac:dyDescent="0.25">
      <c r="G60" s="6"/>
      <c r="H60" s="6"/>
      <c r="I60" s="6"/>
      <c r="J60" s="6"/>
    </row>
    <row r="61" spans="7:10" x14ac:dyDescent="0.25">
      <c r="G61" s="6"/>
      <c r="H61" s="6"/>
      <c r="I61" s="6"/>
      <c r="J61" s="6"/>
    </row>
    <row r="62" spans="7:10" x14ac:dyDescent="0.25">
      <c r="G62" s="6"/>
      <c r="H62" s="6"/>
      <c r="I62" s="6"/>
      <c r="J62" s="6"/>
    </row>
    <row r="63" spans="7:10" x14ac:dyDescent="0.25">
      <c r="G63" s="6"/>
      <c r="H63" s="6"/>
      <c r="I63" s="6"/>
      <c r="J63" s="6"/>
    </row>
    <row r="64" spans="7:10" x14ac:dyDescent="0.25">
      <c r="G64" s="6"/>
      <c r="H64" s="6"/>
      <c r="I64" s="6"/>
      <c r="J64" s="6"/>
    </row>
    <row r="65" spans="7:10" x14ac:dyDescent="0.25">
      <c r="G65" s="6"/>
      <c r="H65" s="6"/>
      <c r="I65" s="6"/>
      <c r="J65" s="6"/>
    </row>
    <row r="66" spans="7:10" x14ac:dyDescent="0.25">
      <c r="G66" s="6"/>
      <c r="H66" s="6"/>
      <c r="I66" s="6"/>
      <c r="J66" s="6"/>
    </row>
    <row r="67" spans="7:10" x14ac:dyDescent="0.25">
      <c r="G67" s="6"/>
      <c r="H67" s="6"/>
      <c r="I67" s="6"/>
      <c r="J67" s="6"/>
    </row>
    <row r="68" spans="7:10" x14ac:dyDescent="0.25">
      <c r="G68" s="6"/>
      <c r="H68" s="6"/>
      <c r="I68" s="6"/>
      <c r="J68" s="6"/>
    </row>
    <row r="69" spans="7:10" x14ac:dyDescent="0.25">
      <c r="G69" s="6"/>
      <c r="H69" s="6"/>
      <c r="I69" s="6"/>
      <c r="J69" s="6"/>
    </row>
    <row r="70" spans="7:10" x14ac:dyDescent="0.25">
      <c r="G70" s="6"/>
      <c r="H70" s="6"/>
      <c r="I70" s="6"/>
      <c r="J70" s="6"/>
    </row>
    <row r="71" spans="7:10" x14ac:dyDescent="0.25">
      <c r="G71" s="6"/>
      <c r="H71" s="6"/>
      <c r="I71" s="6"/>
      <c r="J71" s="6"/>
    </row>
    <row r="72" spans="7:10" x14ac:dyDescent="0.25">
      <c r="G72" s="6"/>
      <c r="H72" s="6"/>
      <c r="I72" s="6"/>
      <c r="J72" s="6"/>
    </row>
    <row r="73" spans="7:10" x14ac:dyDescent="0.25">
      <c r="G73" s="6"/>
      <c r="H73" s="6"/>
      <c r="I73" s="6"/>
      <c r="J73" s="6"/>
    </row>
    <row r="74" spans="7:10" x14ac:dyDescent="0.25">
      <c r="G74" s="6"/>
      <c r="H74" s="6"/>
      <c r="I74" s="6"/>
      <c r="J74" s="6"/>
    </row>
    <row r="75" spans="7:10" x14ac:dyDescent="0.25">
      <c r="G75" s="6"/>
      <c r="H75" s="6"/>
      <c r="I75" s="6"/>
      <c r="J75" s="6"/>
    </row>
    <row r="76" spans="7:10" x14ac:dyDescent="0.25">
      <c r="G76" s="6"/>
      <c r="H76" s="6"/>
      <c r="I76" s="6"/>
      <c r="J76" s="6"/>
    </row>
    <row r="77" spans="7:10" x14ac:dyDescent="0.25">
      <c r="G77" s="6"/>
      <c r="H77" s="6"/>
      <c r="I77" s="6"/>
      <c r="J77" s="6"/>
    </row>
    <row r="78" spans="7:10" x14ac:dyDescent="0.25">
      <c r="G78" s="6"/>
      <c r="H78" s="6"/>
      <c r="I78" s="6"/>
      <c r="J78" s="6"/>
    </row>
    <row r="79" spans="7:10" x14ac:dyDescent="0.25">
      <c r="G79" s="6"/>
      <c r="H79" s="6"/>
      <c r="I79" s="6"/>
      <c r="J79" s="6"/>
    </row>
    <row r="80" spans="7:10" x14ac:dyDescent="0.25">
      <c r="G80" s="6"/>
      <c r="H80" s="6"/>
      <c r="I80" s="6"/>
      <c r="J80" s="6"/>
    </row>
    <row r="81" spans="7:10" x14ac:dyDescent="0.25">
      <c r="G81" s="6"/>
      <c r="H81" s="6"/>
      <c r="I81" s="6"/>
      <c r="J81" s="6"/>
    </row>
    <row r="82" spans="7:10" x14ac:dyDescent="0.25">
      <c r="G82" s="6"/>
      <c r="H82" s="6"/>
      <c r="I82" s="6"/>
      <c r="J82" s="6"/>
    </row>
    <row r="83" spans="7:10" x14ac:dyDescent="0.25">
      <c r="G83" s="6"/>
      <c r="H83" s="6"/>
      <c r="I83" s="6"/>
      <c r="J83" s="6"/>
    </row>
    <row r="84" spans="7:10" x14ac:dyDescent="0.25">
      <c r="G84" s="6"/>
      <c r="H84" s="6"/>
      <c r="I84" s="6"/>
      <c r="J84" s="6"/>
    </row>
    <row r="85" spans="7:10" x14ac:dyDescent="0.25">
      <c r="G85" s="6"/>
      <c r="H85" s="6"/>
      <c r="I85" s="6"/>
      <c r="J85" s="6"/>
    </row>
    <row r="86" spans="7:10" x14ac:dyDescent="0.25">
      <c r="G86" s="6"/>
      <c r="H86" s="6"/>
      <c r="I86" s="6"/>
      <c r="J86" s="6"/>
    </row>
    <row r="87" spans="7:10" x14ac:dyDescent="0.25">
      <c r="G87" s="6"/>
      <c r="H87" s="6"/>
      <c r="I87" s="6"/>
      <c r="J87" s="6"/>
    </row>
    <row r="88" spans="7:10" x14ac:dyDescent="0.25">
      <c r="G88" s="6"/>
      <c r="H88" s="6"/>
      <c r="I88" s="6"/>
      <c r="J88" s="6"/>
    </row>
    <row r="89" spans="7:10" x14ac:dyDescent="0.25">
      <c r="G89" s="6"/>
      <c r="H89" s="6"/>
      <c r="I89" s="6"/>
      <c r="J89" s="6"/>
    </row>
    <row r="90" spans="7:10" x14ac:dyDescent="0.25">
      <c r="G90" s="6"/>
      <c r="H90" s="6"/>
      <c r="I90" s="6"/>
      <c r="J90" s="6"/>
    </row>
    <row r="91" spans="7:10" x14ac:dyDescent="0.25">
      <c r="G91" s="6"/>
      <c r="H91" s="6"/>
      <c r="I91" s="6"/>
      <c r="J91" s="6"/>
    </row>
    <row r="92" spans="7:10" x14ac:dyDescent="0.25">
      <c r="G92" s="6"/>
      <c r="H92" s="6"/>
      <c r="I92" s="6"/>
      <c r="J92" s="6"/>
    </row>
    <row r="93" spans="7:10" x14ac:dyDescent="0.25">
      <c r="G93" s="6"/>
      <c r="H93" s="6"/>
      <c r="I93" s="6"/>
      <c r="J93" s="6"/>
    </row>
    <row r="94" spans="7:10" x14ac:dyDescent="0.25">
      <c r="G94" s="6"/>
      <c r="H94" s="6"/>
      <c r="I94" s="6"/>
      <c r="J94" s="6"/>
    </row>
    <row r="95" spans="7:10" x14ac:dyDescent="0.25">
      <c r="G95" s="6"/>
      <c r="H95" s="6"/>
      <c r="I95" s="6"/>
      <c r="J95" s="6"/>
    </row>
    <row r="96" spans="7:10" x14ac:dyDescent="0.25">
      <c r="G96" s="6"/>
      <c r="H96" s="6"/>
      <c r="I96" s="6"/>
      <c r="J96" s="6"/>
    </row>
    <row r="97" spans="7:10" x14ac:dyDescent="0.25">
      <c r="G97" s="6"/>
      <c r="H97" s="6"/>
      <c r="I97" s="6"/>
      <c r="J97" s="6"/>
    </row>
    <row r="98" spans="7:10" x14ac:dyDescent="0.25">
      <c r="G98" s="6"/>
      <c r="H98" s="6"/>
      <c r="I98" s="6"/>
      <c r="J98" s="6"/>
    </row>
    <row r="99" spans="7:10" x14ac:dyDescent="0.25">
      <c r="G99" s="6"/>
      <c r="H99" s="6"/>
      <c r="I99" s="6"/>
      <c r="J99" s="6"/>
    </row>
    <row r="100" spans="7:10" x14ac:dyDescent="0.25">
      <c r="G100" s="6"/>
      <c r="H100" s="6"/>
      <c r="I100" s="6"/>
      <c r="J100" s="6"/>
    </row>
    <row r="101" spans="7:10" x14ac:dyDescent="0.25">
      <c r="G101" s="6"/>
      <c r="H101" s="6"/>
      <c r="I101" s="6"/>
      <c r="J101" s="6"/>
    </row>
    <row r="103" spans="7:10" x14ac:dyDescent="0.25">
      <c r="G103" s="6"/>
      <c r="H103" s="6"/>
      <c r="I103" s="6"/>
      <c r="J103" s="6"/>
    </row>
  </sheetData>
  <mergeCells count="2">
    <mergeCell ref="N1:Q1"/>
    <mergeCell ref="R1:U1"/>
  </mergeCells>
  <conditionalFormatting sqref="C3:C101">
    <cfRule type="containsText" dxfId="1" priority="1" operator="containsText" text="R">
      <formula>NOT(ISERROR(SEARCH("R",C3)))</formula>
    </cfRule>
    <cfRule type="containsText" dxfId="0" priority="2" operator="containsText" text="D">
      <formula>NOT(ISERROR(SEARCH("D",C3)))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2016-2020 Comp</vt:lpstr>
      <vt:lpstr>2020 Pres</vt:lpstr>
      <vt:lpstr>2018 AG</vt:lpstr>
      <vt:lpstr>2018 Sen</vt:lpstr>
      <vt:lpstr>2018 Gov</vt:lpstr>
      <vt:lpstr>2016 Sen</vt:lpstr>
      <vt:lpstr>2016 Pres</vt:lpstr>
      <vt:lpstr>PVI</vt:lpstr>
      <vt:lpstr>SD district-data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2022-02-10T04:17:27Z</dcterms:created>
  <dcterms:modified xsi:type="dcterms:W3CDTF">2022-03-20T08:22:43Z</dcterms:modified>
</cp:coreProperties>
</file>