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ew\Downloads\GreenA_March2022_GA Proposal\Rodden III Plan Analysis\"/>
    </mc:Choice>
  </mc:AlternateContent>
  <bookViews>
    <workbookView xWindow="0" yWindow="0" windowWidth="16575" windowHeight="2700"/>
  </bookViews>
  <sheets>
    <sheet name="Summary" sheetId="9" r:id="rId1"/>
    <sheet name="2016-2020 Comp" sheetId="2" r:id="rId2"/>
    <sheet name="2020 Pres" sheetId="3" r:id="rId3"/>
    <sheet name="2018 AG" sheetId="4" r:id="rId4"/>
    <sheet name="2018 Sen" sheetId="5" r:id="rId5"/>
    <sheet name="2018 Gov" sheetId="6" r:id="rId6"/>
    <sheet name="2016 Sen" sheetId="7" r:id="rId7"/>
    <sheet name="2016 Pres" sheetId="8" r:id="rId8"/>
    <sheet name="PVI" sheetId="10" r:id="rId9"/>
    <sheet name="SD district-data" sheetId="1" r:id="rId10"/>
  </sheets>
  <definedNames>
    <definedName name="_xlnm._FilterDatabase" localSheetId="0" hidden="1">Summary!$A$3:$C$3</definedName>
  </definedNames>
  <calcPr calcId="162913"/>
</workbook>
</file>

<file path=xl/calcChain.xml><?xml version="1.0" encoding="utf-8"?>
<calcChain xmlns="http://schemas.openxmlformats.org/spreadsheetml/2006/main">
  <c r="U3" i="10" l="1"/>
  <c r="T3" i="10"/>
  <c r="Q3" i="10"/>
  <c r="P3" i="10"/>
  <c r="B35" i="10"/>
  <c r="A35" i="10"/>
  <c r="B34" i="10"/>
  <c r="A34" i="10"/>
  <c r="B33" i="10"/>
  <c r="A33" i="10"/>
  <c r="B32" i="10"/>
  <c r="A32" i="10"/>
  <c r="B31" i="10"/>
  <c r="A31" i="10"/>
  <c r="B30" i="10"/>
  <c r="A30" i="10"/>
  <c r="B29" i="10"/>
  <c r="A29" i="10"/>
  <c r="B28" i="10"/>
  <c r="A28" i="10"/>
  <c r="B27" i="10"/>
  <c r="A27" i="10"/>
  <c r="B26" i="10"/>
  <c r="A26" i="10"/>
  <c r="B25" i="10"/>
  <c r="A25" i="10"/>
  <c r="B24" i="10"/>
  <c r="A24" i="10"/>
  <c r="B23" i="10"/>
  <c r="A23" i="10"/>
  <c r="B22" i="10"/>
  <c r="A22" i="10"/>
  <c r="B21" i="10"/>
  <c r="A21" i="10"/>
  <c r="B20" i="10"/>
  <c r="A20" i="10"/>
  <c r="B19" i="10"/>
  <c r="A19" i="10"/>
  <c r="B18" i="10"/>
  <c r="A18" i="10"/>
  <c r="B17" i="10"/>
  <c r="A17" i="10"/>
  <c r="B16" i="10"/>
  <c r="A16" i="10"/>
  <c r="B15" i="10"/>
  <c r="A15" i="10"/>
  <c r="B14" i="10"/>
  <c r="A14" i="10"/>
  <c r="B13" i="10"/>
  <c r="A13" i="10"/>
  <c r="B12" i="10"/>
  <c r="A12" i="10"/>
  <c r="B11" i="10"/>
  <c r="A11" i="10"/>
  <c r="B10" i="10"/>
  <c r="A10" i="10"/>
  <c r="B9" i="10"/>
  <c r="A9" i="10"/>
  <c r="B8" i="10"/>
  <c r="A8" i="10"/>
  <c r="B7" i="10"/>
  <c r="A7" i="10"/>
  <c r="B6" i="10"/>
  <c r="A6" i="10"/>
  <c r="B5" i="10"/>
  <c r="A5" i="10"/>
  <c r="B4" i="10"/>
  <c r="A4" i="10"/>
  <c r="B3" i="10"/>
  <c r="A3" i="10"/>
  <c r="B1" i="10"/>
  <c r="A1" i="10"/>
  <c r="H4" i="9"/>
  <c r="H5" i="9"/>
  <c r="H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4" i="9"/>
  <c r="G13" i="9"/>
  <c r="G12" i="9"/>
  <c r="G11" i="9"/>
  <c r="G10" i="9"/>
  <c r="G9" i="9"/>
  <c r="G8" i="9"/>
  <c r="G7" i="9"/>
  <c r="G6" i="9"/>
  <c r="G5" i="9"/>
  <c r="G4" i="9"/>
  <c r="H1" i="9"/>
  <c r="G1" i="9"/>
  <c r="E35" i="8"/>
  <c r="D35" i="8"/>
  <c r="C35" i="8"/>
  <c r="E34" i="8"/>
  <c r="D34" i="8"/>
  <c r="C34" i="8"/>
  <c r="E33" i="8"/>
  <c r="D33" i="8"/>
  <c r="G33" i="10" s="1"/>
  <c r="C33" i="8"/>
  <c r="E32" i="8"/>
  <c r="D32" i="8"/>
  <c r="C32" i="8"/>
  <c r="E31" i="8"/>
  <c r="D31" i="8"/>
  <c r="C31" i="8"/>
  <c r="E30" i="8"/>
  <c r="D30" i="8"/>
  <c r="C30" i="8"/>
  <c r="E29" i="8"/>
  <c r="D29" i="8"/>
  <c r="G29" i="10" s="1"/>
  <c r="C29" i="8"/>
  <c r="E28" i="8"/>
  <c r="D28" i="8"/>
  <c r="C28" i="8"/>
  <c r="F28" i="8" s="1"/>
  <c r="E27" i="8"/>
  <c r="D27" i="8"/>
  <c r="C27" i="8"/>
  <c r="E26" i="8"/>
  <c r="D26" i="8"/>
  <c r="C26" i="8"/>
  <c r="E25" i="8"/>
  <c r="D25" i="8"/>
  <c r="G25" i="10" s="1"/>
  <c r="C25" i="8"/>
  <c r="E24" i="8"/>
  <c r="D24" i="8"/>
  <c r="C24" i="8"/>
  <c r="E23" i="8"/>
  <c r="D23" i="8"/>
  <c r="C23" i="8"/>
  <c r="E22" i="8"/>
  <c r="D22" i="8"/>
  <c r="C22" i="8"/>
  <c r="E21" i="8"/>
  <c r="D21" i="8"/>
  <c r="C21" i="8"/>
  <c r="E20" i="8"/>
  <c r="D20" i="8"/>
  <c r="C20" i="8"/>
  <c r="E19" i="8"/>
  <c r="D19" i="8"/>
  <c r="C19" i="8"/>
  <c r="E18" i="8"/>
  <c r="D18" i="8"/>
  <c r="C18" i="8"/>
  <c r="E17" i="8"/>
  <c r="D17" i="8"/>
  <c r="C17" i="8"/>
  <c r="E16" i="8"/>
  <c r="D16" i="8"/>
  <c r="C16" i="8"/>
  <c r="F16" i="8" s="1"/>
  <c r="E15" i="8"/>
  <c r="D15" i="8"/>
  <c r="C15" i="8"/>
  <c r="E14" i="8"/>
  <c r="D14" i="8"/>
  <c r="C14" i="8"/>
  <c r="E13" i="8"/>
  <c r="D13" i="8"/>
  <c r="G13" i="10" s="1"/>
  <c r="C13" i="8"/>
  <c r="E12" i="8"/>
  <c r="D12" i="8"/>
  <c r="C12" i="8"/>
  <c r="E11" i="8"/>
  <c r="D11" i="8"/>
  <c r="C11" i="8"/>
  <c r="E10" i="8"/>
  <c r="D10" i="8"/>
  <c r="C10" i="8"/>
  <c r="E9" i="8"/>
  <c r="D9" i="8"/>
  <c r="G9" i="10" s="1"/>
  <c r="C9" i="8"/>
  <c r="E8" i="8"/>
  <c r="D8" i="8"/>
  <c r="C8" i="8"/>
  <c r="E7" i="8"/>
  <c r="D7" i="8"/>
  <c r="C7" i="8"/>
  <c r="E6" i="8"/>
  <c r="D6" i="8"/>
  <c r="C6" i="8"/>
  <c r="E5" i="8"/>
  <c r="D5" i="8"/>
  <c r="C5" i="8"/>
  <c r="E4" i="8"/>
  <c r="D4" i="8"/>
  <c r="C4" i="8"/>
  <c r="F4" i="8" s="1"/>
  <c r="E3" i="8"/>
  <c r="D3" i="8"/>
  <c r="C3" i="8"/>
  <c r="E1" i="8"/>
  <c r="D1" i="8"/>
  <c r="C1" i="8"/>
  <c r="B35" i="8"/>
  <c r="A35" i="8"/>
  <c r="B34" i="8"/>
  <c r="A34" i="8"/>
  <c r="B33" i="8"/>
  <c r="A33" i="8"/>
  <c r="B32" i="8"/>
  <c r="A32" i="8"/>
  <c r="B31" i="8"/>
  <c r="A31" i="8"/>
  <c r="B30" i="8"/>
  <c r="A30" i="8"/>
  <c r="B29" i="8"/>
  <c r="A29" i="8"/>
  <c r="B28" i="8"/>
  <c r="A28" i="8"/>
  <c r="B27" i="8"/>
  <c r="A27" i="8"/>
  <c r="B26" i="8"/>
  <c r="A26" i="8"/>
  <c r="B25" i="8"/>
  <c r="A25" i="8"/>
  <c r="B24" i="8"/>
  <c r="A24" i="8"/>
  <c r="B23" i="8"/>
  <c r="A23" i="8"/>
  <c r="B22" i="8"/>
  <c r="A22" i="8"/>
  <c r="B21" i="8"/>
  <c r="A21" i="8"/>
  <c r="B20" i="8"/>
  <c r="A20" i="8"/>
  <c r="B19" i="8"/>
  <c r="A19" i="8"/>
  <c r="B18" i="8"/>
  <c r="A18" i="8"/>
  <c r="B17" i="8"/>
  <c r="A17" i="8"/>
  <c r="B16" i="8"/>
  <c r="A16" i="8"/>
  <c r="B15" i="8"/>
  <c r="A15" i="8"/>
  <c r="B14" i="8"/>
  <c r="A14" i="8"/>
  <c r="B13" i="8"/>
  <c r="A13" i="8"/>
  <c r="B12" i="8"/>
  <c r="A12" i="8"/>
  <c r="B11" i="8"/>
  <c r="A11" i="8"/>
  <c r="B10" i="8"/>
  <c r="A10" i="8"/>
  <c r="B9" i="8"/>
  <c r="A9" i="8"/>
  <c r="B8" i="8"/>
  <c r="A8" i="8"/>
  <c r="B7" i="8"/>
  <c r="A7" i="8"/>
  <c r="B6" i="8"/>
  <c r="A6" i="8"/>
  <c r="B5" i="8"/>
  <c r="A5" i="8"/>
  <c r="B4" i="8"/>
  <c r="A4" i="8"/>
  <c r="B3" i="8"/>
  <c r="A3" i="8"/>
  <c r="B1" i="8"/>
  <c r="A1" i="8"/>
  <c r="E35" i="7"/>
  <c r="D35" i="7"/>
  <c r="C35" i="7"/>
  <c r="E34" i="7"/>
  <c r="D34" i="7"/>
  <c r="C34" i="7"/>
  <c r="E33" i="7"/>
  <c r="D33" i="7"/>
  <c r="C33" i="7"/>
  <c r="E32" i="7"/>
  <c r="D32" i="7"/>
  <c r="C32" i="7"/>
  <c r="E31" i="7"/>
  <c r="D31" i="7"/>
  <c r="C31" i="7"/>
  <c r="E30" i="7"/>
  <c r="D30" i="7"/>
  <c r="C30" i="7"/>
  <c r="E29" i="7"/>
  <c r="D29" i="7"/>
  <c r="C29" i="7"/>
  <c r="E28" i="7"/>
  <c r="D28" i="7"/>
  <c r="C28" i="7"/>
  <c r="E27" i="7"/>
  <c r="D27" i="7"/>
  <c r="C27" i="7"/>
  <c r="E26" i="7"/>
  <c r="D26" i="7"/>
  <c r="C26" i="7"/>
  <c r="E25" i="7"/>
  <c r="D25" i="7"/>
  <c r="C25" i="7"/>
  <c r="E24" i="7"/>
  <c r="D24" i="7"/>
  <c r="C24" i="7"/>
  <c r="E23" i="7"/>
  <c r="D23" i="7"/>
  <c r="C23" i="7"/>
  <c r="E22" i="7"/>
  <c r="D22" i="7"/>
  <c r="C22" i="7"/>
  <c r="F22" i="7" s="1"/>
  <c r="E21" i="7"/>
  <c r="D21" i="7"/>
  <c r="C21" i="7"/>
  <c r="E20" i="7"/>
  <c r="D20" i="7"/>
  <c r="C20" i="7"/>
  <c r="E19" i="7"/>
  <c r="D19" i="7"/>
  <c r="C19" i="7"/>
  <c r="E18" i="7"/>
  <c r="D18" i="7"/>
  <c r="C18" i="7"/>
  <c r="E17" i="7"/>
  <c r="D17" i="7"/>
  <c r="C17" i="7"/>
  <c r="E16" i="7"/>
  <c r="D16" i="7"/>
  <c r="C16" i="7"/>
  <c r="E15" i="7"/>
  <c r="D15" i="7"/>
  <c r="C15" i="7"/>
  <c r="E14" i="7"/>
  <c r="D14" i="7"/>
  <c r="C14" i="7"/>
  <c r="E13" i="7"/>
  <c r="D13" i="7"/>
  <c r="C13" i="7"/>
  <c r="E12" i="7"/>
  <c r="D12" i="7"/>
  <c r="C12" i="7"/>
  <c r="E11" i="7"/>
  <c r="D11" i="7"/>
  <c r="C11" i="7"/>
  <c r="E10" i="7"/>
  <c r="D10" i="7"/>
  <c r="C10" i="7"/>
  <c r="E9" i="7"/>
  <c r="D9" i="7"/>
  <c r="C9" i="7"/>
  <c r="E8" i="7"/>
  <c r="D8" i="7"/>
  <c r="C8" i="7"/>
  <c r="E7" i="7"/>
  <c r="D7" i="7"/>
  <c r="C7" i="7"/>
  <c r="E6" i="7"/>
  <c r="D6" i="7"/>
  <c r="C6" i="7"/>
  <c r="F6" i="7" s="1"/>
  <c r="E5" i="7"/>
  <c r="D5" i="7"/>
  <c r="C5" i="7"/>
  <c r="E4" i="7"/>
  <c r="D4" i="7"/>
  <c r="C4" i="7"/>
  <c r="E3" i="7"/>
  <c r="D3" i="7"/>
  <c r="C3" i="7"/>
  <c r="D1" i="7"/>
  <c r="E1" i="7"/>
  <c r="C1" i="7"/>
  <c r="B35" i="7"/>
  <c r="A35" i="7"/>
  <c r="B34" i="7"/>
  <c r="A34" i="7"/>
  <c r="B33" i="7"/>
  <c r="A33" i="7"/>
  <c r="B32" i="7"/>
  <c r="A32" i="7"/>
  <c r="B31" i="7"/>
  <c r="A31" i="7"/>
  <c r="B30" i="7"/>
  <c r="A30" i="7"/>
  <c r="B29" i="7"/>
  <c r="A29" i="7"/>
  <c r="B28" i="7"/>
  <c r="A28" i="7"/>
  <c r="B27" i="7"/>
  <c r="A27" i="7"/>
  <c r="B26" i="7"/>
  <c r="A26" i="7"/>
  <c r="B25" i="7"/>
  <c r="A25" i="7"/>
  <c r="B24" i="7"/>
  <c r="A24" i="7"/>
  <c r="B23" i="7"/>
  <c r="A23" i="7"/>
  <c r="B22" i="7"/>
  <c r="A22" i="7"/>
  <c r="B21" i="7"/>
  <c r="A21" i="7"/>
  <c r="B20" i="7"/>
  <c r="A20" i="7"/>
  <c r="B19" i="7"/>
  <c r="A19" i="7"/>
  <c r="B18" i="7"/>
  <c r="A18" i="7"/>
  <c r="B17" i="7"/>
  <c r="A17" i="7"/>
  <c r="B16" i="7"/>
  <c r="A16" i="7"/>
  <c r="B15" i="7"/>
  <c r="A15" i="7"/>
  <c r="B14" i="7"/>
  <c r="A14" i="7"/>
  <c r="B13" i="7"/>
  <c r="A13" i="7"/>
  <c r="B12" i="7"/>
  <c r="A12" i="7"/>
  <c r="B11" i="7"/>
  <c r="A11" i="7"/>
  <c r="B10" i="7"/>
  <c r="A10" i="7"/>
  <c r="B9" i="7"/>
  <c r="A9" i="7"/>
  <c r="B8" i="7"/>
  <c r="A8" i="7"/>
  <c r="B7" i="7"/>
  <c r="A7" i="7"/>
  <c r="B6" i="7"/>
  <c r="A6" i="7"/>
  <c r="B5" i="7"/>
  <c r="A5" i="7"/>
  <c r="B4" i="7"/>
  <c r="A4" i="7"/>
  <c r="B3" i="7"/>
  <c r="A3" i="7"/>
  <c r="B1" i="7"/>
  <c r="A1" i="7"/>
  <c r="E35" i="6"/>
  <c r="D35" i="6"/>
  <c r="C35" i="6"/>
  <c r="E34" i="6"/>
  <c r="D34" i="6"/>
  <c r="C34" i="6"/>
  <c r="E33" i="6"/>
  <c r="D33" i="6"/>
  <c r="C33" i="6"/>
  <c r="E32" i="6"/>
  <c r="D32" i="6"/>
  <c r="C32" i="6"/>
  <c r="E31" i="6"/>
  <c r="D31" i="6"/>
  <c r="C31" i="6"/>
  <c r="E30" i="6"/>
  <c r="D30" i="6"/>
  <c r="C30" i="6"/>
  <c r="E29" i="6"/>
  <c r="D29" i="6"/>
  <c r="F29" i="6" s="1"/>
  <c r="C29" i="6"/>
  <c r="E28" i="6"/>
  <c r="D28" i="6"/>
  <c r="C28" i="6"/>
  <c r="E27" i="6"/>
  <c r="D27" i="6"/>
  <c r="C27" i="6"/>
  <c r="E26" i="6"/>
  <c r="D26" i="6"/>
  <c r="C26" i="6"/>
  <c r="E25" i="6"/>
  <c r="D25" i="6"/>
  <c r="C25" i="6"/>
  <c r="E24" i="6"/>
  <c r="D24" i="6"/>
  <c r="C24" i="6"/>
  <c r="E23" i="6"/>
  <c r="D23" i="6"/>
  <c r="C23" i="6"/>
  <c r="E22" i="6"/>
  <c r="D22" i="6"/>
  <c r="C22" i="6"/>
  <c r="E21" i="6"/>
  <c r="D21" i="6"/>
  <c r="C21" i="6"/>
  <c r="E20" i="6"/>
  <c r="D20" i="6"/>
  <c r="C20" i="6"/>
  <c r="E19" i="6"/>
  <c r="D19" i="6"/>
  <c r="C19" i="6"/>
  <c r="E18" i="6"/>
  <c r="D18" i="6"/>
  <c r="C18" i="6"/>
  <c r="E17" i="6"/>
  <c r="D17" i="6"/>
  <c r="C17" i="6"/>
  <c r="E16" i="6"/>
  <c r="D16" i="6"/>
  <c r="C16" i="6"/>
  <c r="E15" i="6"/>
  <c r="D15" i="6"/>
  <c r="C15" i="6"/>
  <c r="E14" i="6"/>
  <c r="D14" i="6"/>
  <c r="C14" i="6"/>
  <c r="E13" i="6"/>
  <c r="D13" i="6"/>
  <c r="C13" i="6"/>
  <c r="E12" i="6"/>
  <c r="D12" i="6"/>
  <c r="C12" i="6"/>
  <c r="E11" i="6"/>
  <c r="D11" i="6"/>
  <c r="C11" i="6"/>
  <c r="E10" i="6"/>
  <c r="D10" i="6"/>
  <c r="C10" i="6"/>
  <c r="E9" i="6"/>
  <c r="D9" i="6"/>
  <c r="C9" i="6"/>
  <c r="E8" i="6"/>
  <c r="D8" i="6"/>
  <c r="C8" i="6"/>
  <c r="E7" i="6"/>
  <c r="D7" i="6"/>
  <c r="C7" i="6"/>
  <c r="E6" i="6"/>
  <c r="D6" i="6"/>
  <c r="C6" i="6"/>
  <c r="E5" i="6"/>
  <c r="D5" i="6"/>
  <c r="C5" i="6"/>
  <c r="E4" i="6"/>
  <c r="D4" i="6"/>
  <c r="C4" i="6"/>
  <c r="E3" i="6"/>
  <c r="D3" i="6"/>
  <c r="C3" i="6"/>
  <c r="D1" i="6"/>
  <c r="E1" i="6"/>
  <c r="C1" i="6"/>
  <c r="B35" i="6"/>
  <c r="A35" i="6"/>
  <c r="B34" i="6"/>
  <c r="A34" i="6"/>
  <c r="B33" i="6"/>
  <c r="A33" i="6"/>
  <c r="B32" i="6"/>
  <c r="A32" i="6"/>
  <c r="B31" i="6"/>
  <c r="A31" i="6"/>
  <c r="B30" i="6"/>
  <c r="A30" i="6"/>
  <c r="B29" i="6"/>
  <c r="A29" i="6"/>
  <c r="B28" i="6"/>
  <c r="A28" i="6"/>
  <c r="B27" i="6"/>
  <c r="A27" i="6"/>
  <c r="B26" i="6"/>
  <c r="A26" i="6"/>
  <c r="B25" i="6"/>
  <c r="A25" i="6"/>
  <c r="B24" i="6"/>
  <c r="A24" i="6"/>
  <c r="B23" i="6"/>
  <c r="A23" i="6"/>
  <c r="B22" i="6"/>
  <c r="A22" i="6"/>
  <c r="B21" i="6"/>
  <c r="A21" i="6"/>
  <c r="B20" i="6"/>
  <c r="A20" i="6"/>
  <c r="B19" i="6"/>
  <c r="A19" i="6"/>
  <c r="B18" i="6"/>
  <c r="A18" i="6"/>
  <c r="B17" i="6"/>
  <c r="A17" i="6"/>
  <c r="B16" i="6"/>
  <c r="A16" i="6"/>
  <c r="B15" i="6"/>
  <c r="A15" i="6"/>
  <c r="B14" i="6"/>
  <c r="A14" i="6"/>
  <c r="B13" i="6"/>
  <c r="A13" i="6"/>
  <c r="B12" i="6"/>
  <c r="A12" i="6"/>
  <c r="B11" i="6"/>
  <c r="A11" i="6"/>
  <c r="B10" i="6"/>
  <c r="A10" i="6"/>
  <c r="B9" i="6"/>
  <c r="A9" i="6"/>
  <c r="B8" i="6"/>
  <c r="A8" i="6"/>
  <c r="B7" i="6"/>
  <c r="A7" i="6"/>
  <c r="B6" i="6"/>
  <c r="A6" i="6"/>
  <c r="B5" i="6"/>
  <c r="A5" i="6"/>
  <c r="B4" i="6"/>
  <c r="A4" i="6"/>
  <c r="B3" i="6"/>
  <c r="A3" i="6"/>
  <c r="B1" i="6"/>
  <c r="A1" i="6"/>
  <c r="E35" i="5"/>
  <c r="D35" i="5"/>
  <c r="C35" i="5"/>
  <c r="E34" i="5"/>
  <c r="D34" i="5"/>
  <c r="C34" i="5"/>
  <c r="E33" i="5"/>
  <c r="D33" i="5"/>
  <c r="C33" i="5"/>
  <c r="E32" i="5"/>
  <c r="D32" i="5"/>
  <c r="C32" i="5"/>
  <c r="E31" i="5"/>
  <c r="D31" i="5"/>
  <c r="C31" i="5"/>
  <c r="E30" i="5"/>
  <c r="D30" i="5"/>
  <c r="C30" i="5"/>
  <c r="E29" i="5"/>
  <c r="D29" i="5"/>
  <c r="C29" i="5"/>
  <c r="E28" i="5"/>
  <c r="D28" i="5"/>
  <c r="C28" i="5"/>
  <c r="E27" i="5"/>
  <c r="D27" i="5"/>
  <c r="C27" i="5"/>
  <c r="E26" i="5"/>
  <c r="D26" i="5"/>
  <c r="C26" i="5"/>
  <c r="E25" i="5"/>
  <c r="D25" i="5"/>
  <c r="C25" i="5"/>
  <c r="E24" i="5"/>
  <c r="D24" i="5"/>
  <c r="C24" i="5"/>
  <c r="E23" i="5"/>
  <c r="D23" i="5"/>
  <c r="C23" i="5"/>
  <c r="E22" i="5"/>
  <c r="D22" i="5"/>
  <c r="C22" i="5"/>
  <c r="E21" i="5"/>
  <c r="D21" i="5"/>
  <c r="C21" i="5"/>
  <c r="E20" i="5"/>
  <c r="D20" i="5"/>
  <c r="C20" i="5"/>
  <c r="E19" i="5"/>
  <c r="D19" i="5"/>
  <c r="C19" i="5"/>
  <c r="E18" i="5"/>
  <c r="D18" i="5"/>
  <c r="C18" i="5"/>
  <c r="E17" i="5"/>
  <c r="D17" i="5"/>
  <c r="C17" i="5"/>
  <c r="E16" i="5"/>
  <c r="D16" i="5"/>
  <c r="C16" i="5"/>
  <c r="E15" i="5"/>
  <c r="D15" i="5"/>
  <c r="C15" i="5"/>
  <c r="E14" i="5"/>
  <c r="D14" i="5"/>
  <c r="C14" i="5"/>
  <c r="E13" i="5"/>
  <c r="D13" i="5"/>
  <c r="C13" i="5"/>
  <c r="E12" i="5"/>
  <c r="D12" i="5"/>
  <c r="C12" i="5"/>
  <c r="E11" i="5"/>
  <c r="D11" i="5"/>
  <c r="C11" i="5"/>
  <c r="E10" i="5"/>
  <c r="D10" i="5"/>
  <c r="C10" i="5"/>
  <c r="E9" i="5"/>
  <c r="D9" i="5"/>
  <c r="C9" i="5"/>
  <c r="E8" i="5"/>
  <c r="D8" i="5"/>
  <c r="C8" i="5"/>
  <c r="E7" i="5"/>
  <c r="D7" i="5"/>
  <c r="C7" i="5"/>
  <c r="E6" i="5"/>
  <c r="D6" i="5"/>
  <c r="C6" i="5"/>
  <c r="E5" i="5"/>
  <c r="D5" i="5"/>
  <c r="C5" i="5"/>
  <c r="E4" i="5"/>
  <c r="D4" i="5"/>
  <c r="C4" i="5"/>
  <c r="E3" i="5"/>
  <c r="D3" i="5"/>
  <c r="C3" i="5"/>
  <c r="E1" i="5"/>
  <c r="D1" i="5"/>
  <c r="C1" i="5"/>
  <c r="B35" i="5"/>
  <c r="A35" i="5"/>
  <c r="B34" i="5"/>
  <c r="A34" i="5"/>
  <c r="B33" i="5"/>
  <c r="A33" i="5"/>
  <c r="B32" i="5"/>
  <c r="A32" i="5"/>
  <c r="B31" i="5"/>
  <c r="A31" i="5"/>
  <c r="B30" i="5"/>
  <c r="A30" i="5"/>
  <c r="B29" i="5"/>
  <c r="A29" i="5"/>
  <c r="B28" i="5"/>
  <c r="A28" i="5"/>
  <c r="B27" i="5"/>
  <c r="A27" i="5"/>
  <c r="B26" i="5"/>
  <c r="A26" i="5"/>
  <c r="B25" i="5"/>
  <c r="A25" i="5"/>
  <c r="B24" i="5"/>
  <c r="A24" i="5"/>
  <c r="B23" i="5"/>
  <c r="A23" i="5"/>
  <c r="B22" i="5"/>
  <c r="A22" i="5"/>
  <c r="B21" i="5"/>
  <c r="A21" i="5"/>
  <c r="B20" i="5"/>
  <c r="A20" i="5"/>
  <c r="B19" i="5"/>
  <c r="A19" i="5"/>
  <c r="B18" i="5"/>
  <c r="A18" i="5"/>
  <c r="B17" i="5"/>
  <c r="A17" i="5"/>
  <c r="B16" i="5"/>
  <c r="A16" i="5"/>
  <c r="B15" i="5"/>
  <c r="A15" i="5"/>
  <c r="B14" i="5"/>
  <c r="A14" i="5"/>
  <c r="B13" i="5"/>
  <c r="A13" i="5"/>
  <c r="B12" i="5"/>
  <c r="A12" i="5"/>
  <c r="B11" i="5"/>
  <c r="A11" i="5"/>
  <c r="B10" i="5"/>
  <c r="A10" i="5"/>
  <c r="B9" i="5"/>
  <c r="A9" i="5"/>
  <c r="B8" i="5"/>
  <c r="A8" i="5"/>
  <c r="B7" i="5"/>
  <c r="A7" i="5"/>
  <c r="B6" i="5"/>
  <c r="A6" i="5"/>
  <c r="B5" i="5"/>
  <c r="A5" i="5"/>
  <c r="B4" i="5"/>
  <c r="A4" i="5"/>
  <c r="B3" i="5"/>
  <c r="A3" i="5"/>
  <c r="B1" i="5"/>
  <c r="A1" i="5"/>
  <c r="G3" i="7" l="1"/>
  <c r="G32" i="10"/>
  <c r="F16" i="6"/>
  <c r="F8" i="5"/>
  <c r="I8" i="5" s="1"/>
  <c r="F16" i="5"/>
  <c r="F20" i="5"/>
  <c r="F28" i="5"/>
  <c r="F32" i="5"/>
  <c r="G4" i="5"/>
  <c r="G6" i="5"/>
  <c r="G12" i="5"/>
  <c r="G14" i="5"/>
  <c r="G26" i="5"/>
  <c r="G35" i="5"/>
  <c r="F20" i="8"/>
  <c r="F28" i="6"/>
  <c r="G34" i="6"/>
  <c r="F25" i="8"/>
  <c r="F9" i="5"/>
  <c r="G6" i="6"/>
  <c r="G8" i="6"/>
  <c r="G10" i="6"/>
  <c r="F11" i="6"/>
  <c r="G12" i="6"/>
  <c r="G14" i="6"/>
  <c r="G16" i="6"/>
  <c r="G18" i="6"/>
  <c r="G22" i="6"/>
  <c r="F23" i="6"/>
  <c r="G24" i="6"/>
  <c r="G26" i="6"/>
  <c r="G28" i="6"/>
  <c r="I28" i="6" s="1"/>
  <c r="G30" i="6"/>
  <c r="F31" i="6"/>
  <c r="G32" i="6"/>
  <c r="G19" i="7"/>
  <c r="H20" i="10"/>
  <c r="G7" i="5"/>
  <c r="G9" i="5"/>
  <c r="I9" i="5" s="1"/>
  <c r="G15" i="5"/>
  <c r="G17" i="5"/>
  <c r="F27" i="5"/>
  <c r="G33" i="5"/>
  <c r="F5" i="6"/>
  <c r="F9" i="6"/>
  <c r="F13" i="6"/>
  <c r="G19" i="6"/>
  <c r="F21" i="6"/>
  <c r="F33" i="6"/>
  <c r="G35" i="6"/>
  <c r="F16" i="7"/>
  <c r="G6" i="10"/>
  <c r="G14" i="10"/>
  <c r="G17" i="8"/>
  <c r="G19" i="8"/>
  <c r="G22" i="10"/>
  <c r="G23" i="8"/>
  <c r="G31" i="8"/>
  <c r="G15" i="10"/>
  <c r="G30" i="10"/>
  <c r="G4" i="10"/>
  <c r="G12" i="10"/>
  <c r="G16" i="10"/>
  <c r="G20" i="10"/>
  <c r="G28" i="10"/>
  <c r="F9" i="7"/>
  <c r="F13" i="7"/>
  <c r="F17" i="7"/>
  <c r="F21" i="7"/>
  <c r="G24" i="7"/>
  <c r="F25" i="7"/>
  <c r="G26" i="7"/>
  <c r="F4" i="7"/>
  <c r="G5" i="7"/>
  <c r="G7" i="7"/>
  <c r="G11" i="7"/>
  <c r="G15" i="7"/>
  <c r="G21" i="7"/>
  <c r="G23" i="7"/>
  <c r="G27" i="7"/>
  <c r="G33" i="7"/>
  <c r="F18" i="5"/>
  <c r="F22" i="5"/>
  <c r="F26" i="5"/>
  <c r="H26" i="5" s="1"/>
  <c r="F30" i="5"/>
  <c r="G8" i="5"/>
  <c r="G10" i="5"/>
  <c r="G16" i="5"/>
  <c r="H16" i="5" s="1"/>
  <c r="F17" i="5"/>
  <c r="H17" i="5" s="1"/>
  <c r="G24" i="5"/>
  <c r="F25" i="5"/>
  <c r="F29" i="5"/>
  <c r="G3" i="5"/>
  <c r="G5" i="5"/>
  <c r="D2" i="5"/>
  <c r="G11" i="5"/>
  <c r="G13" i="5"/>
  <c r="G19" i="5"/>
  <c r="F21" i="5"/>
  <c r="G23" i="5"/>
  <c r="F4" i="5"/>
  <c r="I4" i="5" s="1"/>
  <c r="F12" i="5"/>
  <c r="G31" i="10"/>
  <c r="F8" i="7"/>
  <c r="F12" i="7"/>
  <c r="F5" i="8"/>
  <c r="H6" i="10"/>
  <c r="G10" i="10"/>
  <c r="H14" i="10"/>
  <c r="F21" i="8"/>
  <c r="H22" i="10"/>
  <c r="G26" i="10"/>
  <c r="H30" i="10"/>
  <c r="H10" i="10"/>
  <c r="G5" i="6"/>
  <c r="F23" i="7"/>
  <c r="H23" i="7" s="1"/>
  <c r="G7" i="8"/>
  <c r="G11" i="8"/>
  <c r="G15" i="8"/>
  <c r="G27" i="8"/>
  <c r="F32" i="8"/>
  <c r="G35" i="8"/>
  <c r="G21" i="10"/>
  <c r="G25" i="5"/>
  <c r="H25" i="5" s="1"/>
  <c r="G27" i="5"/>
  <c r="G29" i="5"/>
  <c r="G31" i="5"/>
  <c r="F33" i="5"/>
  <c r="F4" i="6"/>
  <c r="F8" i="6"/>
  <c r="I8" i="6" s="1"/>
  <c r="F12" i="6"/>
  <c r="G13" i="6"/>
  <c r="F20" i="6"/>
  <c r="F24" i="6"/>
  <c r="F27" i="6"/>
  <c r="F32" i="6"/>
  <c r="I32" i="6" s="1"/>
  <c r="F9" i="8"/>
  <c r="F6" i="8"/>
  <c r="F10" i="8"/>
  <c r="F14" i="8"/>
  <c r="F15" i="6"/>
  <c r="F35" i="6"/>
  <c r="G18" i="10"/>
  <c r="H18" i="10"/>
  <c r="G34" i="10"/>
  <c r="H34" i="10"/>
  <c r="F24" i="5"/>
  <c r="G9" i="6"/>
  <c r="G17" i="6"/>
  <c r="G21" i="6"/>
  <c r="F22" i="6"/>
  <c r="G23" i="6"/>
  <c r="G25" i="6"/>
  <c r="F26" i="6"/>
  <c r="G27" i="6"/>
  <c r="G29" i="6"/>
  <c r="F30" i="6"/>
  <c r="G31" i="6"/>
  <c r="G33" i="6"/>
  <c r="F34" i="6"/>
  <c r="F3" i="7"/>
  <c r="H3" i="7" s="1"/>
  <c r="G4" i="7"/>
  <c r="F7" i="7"/>
  <c r="H7" i="7" s="1"/>
  <c r="G8" i="7"/>
  <c r="G10" i="7"/>
  <c r="F11" i="7"/>
  <c r="G12" i="7"/>
  <c r="G14" i="7"/>
  <c r="F15" i="7"/>
  <c r="G16" i="7"/>
  <c r="G18" i="7"/>
  <c r="F19" i="7"/>
  <c r="G20" i="7"/>
  <c r="G22" i="7"/>
  <c r="F27" i="7"/>
  <c r="G28" i="7"/>
  <c r="G30" i="7"/>
  <c r="F31" i="7"/>
  <c r="G32" i="7"/>
  <c r="G34" i="7"/>
  <c r="F35" i="7"/>
  <c r="F13" i="8"/>
  <c r="F33" i="8"/>
  <c r="H5" i="10"/>
  <c r="G5" i="8"/>
  <c r="F8" i="8"/>
  <c r="G8" i="10"/>
  <c r="H9" i="10"/>
  <c r="G9" i="8"/>
  <c r="H13" i="10"/>
  <c r="G13" i="8"/>
  <c r="H17" i="10"/>
  <c r="H21" i="10"/>
  <c r="G21" i="8"/>
  <c r="F24" i="8"/>
  <c r="G24" i="10"/>
  <c r="H25" i="10"/>
  <c r="G25" i="8"/>
  <c r="H29" i="10"/>
  <c r="G29" i="8"/>
  <c r="H33" i="10"/>
  <c r="G33" i="8"/>
  <c r="H26" i="10"/>
  <c r="G5" i="10"/>
  <c r="F13" i="5"/>
  <c r="F3" i="6"/>
  <c r="F7" i="6"/>
  <c r="G17" i="10"/>
  <c r="F17" i="8"/>
  <c r="F3" i="5"/>
  <c r="F6" i="5"/>
  <c r="F7" i="5"/>
  <c r="F10" i="5"/>
  <c r="F11" i="5"/>
  <c r="F14" i="5"/>
  <c r="F15" i="5"/>
  <c r="G18" i="5"/>
  <c r="G22" i="5"/>
  <c r="F23" i="5"/>
  <c r="G28" i="5"/>
  <c r="G30" i="5"/>
  <c r="F31" i="5"/>
  <c r="G32" i="5"/>
  <c r="F34" i="5"/>
  <c r="F35" i="5"/>
  <c r="F17" i="6"/>
  <c r="F25" i="6"/>
  <c r="F12" i="8"/>
  <c r="F29" i="8"/>
  <c r="H4" i="10"/>
  <c r="C2" i="7"/>
  <c r="G9" i="7"/>
  <c r="G13" i="7"/>
  <c r="G17" i="7"/>
  <c r="G25" i="7"/>
  <c r="H25" i="7" s="1"/>
  <c r="F26" i="7"/>
  <c r="F29" i="7"/>
  <c r="F30" i="7"/>
  <c r="G31" i="7"/>
  <c r="F33" i="7"/>
  <c r="G35" i="7"/>
  <c r="F3" i="8"/>
  <c r="G3" i="10"/>
  <c r="G4" i="8"/>
  <c r="F7" i="8"/>
  <c r="G8" i="8"/>
  <c r="H8" i="8" s="1"/>
  <c r="H8" i="10"/>
  <c r="F11" i="8"/>
  <c r="I11" i="8" s="1"/>
  <c r="G11" i="10"/>
  <c r="G12" i="8"/>
  <c r="F15" i="8"/>
  <c r="G16" i="8"/>
  <c r="I16" i="8" s="1"/>
  <c r="H16" i="10"/>
  <c r="G18" i="8"/>
  <c r="F19" i="8"/>
  <c r="H19" i="8" s="1"/>
  <c r="G19" i="10"/>
  <c r="G20" i="8"/>
  <c r="G22" i="8"/>
  <c r="F23" i="8"/>
  <c r="G24" i="8"/>
  <c r="H24" i="10"/>
  <c r="G26" i="8"/>
  <c r="F27" i="8"/>
  <c r="G27" i="10"/>
  <c r="G28" i="8"/>
  <c r="G30" i="8"/>
  <c r="F31" i="8"/>
  <c r="G32" i="8"/>
  <c r="H32" i="10"/>
  <c r="G34" i="8"/>
  <c r="F35" i="8"/>
  <c r="H35" i="8" s="1"/>
  <c r="G35" i="10"/>
  <c r="H28" i="10"/>
  <c r="G23" i="10"/>
  <c r="H12" i="10"/>
  <c r="G7" i="10"/>
  <c r="H3" i="10"/>
  <c r="H7" i="10"/>
  <c r="H11" i="10"/>
  <c r="H15" i="10"/>
  <c r="H19" i="10"/>
  <c r="H23" i="10"/>
  <c r="H27" i="10"/>
  <c r="H31" i="10"/>
  <c r="H35" i="10"/>
  <c r="D2" i="8"/>
  <c r="E2" i="8"/>
  <c r="G6" i="8"/>
  <c r="G10" i="8"/>
  <c r="G14" i="8"/>
  <c r="F18" i="8"/>
  <c r="F22" i="8"/>
  <c r="F26" i="8"/>
  <c r="F30" i="8"/>
  <c r="F34" i="8"/>
  <c r="I34" i="8" s="1"/>
  <c r="C2" i="8"/>
  <c r="G3" i="8"/>
  <c r="F10" i="7"/>
  <c r="F14" i="7"/>
  <c r="F18" i="7"/>
  <c r="D2" i="7"/>
  <c r="G6" i="7"/>
  <c r="H6" i="7" s="1"/>
  <c r="F34" i="7"/>
  <c r="G29" i="7"/>
  <c r="E2" i="7"/>
  <c r="F5" i="7"/>
  <c r="F20" i="7"/>
  <c r="F24" i="7"/>
  <c r="F28" i="7"/>
  <c r="F32" i="7"/>
  <c r="F18" i="6"/>
  <c r="I18" i="6" s="1"/>
  <c r="G3" i="6"/>
  <c r="G11" i="6"/>
  <c r="G4" i="6"/>
  <c r="E2" i="6"/>
  <c r="C2" i="6"/>
  <c r="F6" i="6"/>
  <c r="F10" i="6"/>
  <c r="F14" i="6"/>
  <c r="G7" i="6"/>
  <c r="G15" i="6"/>
  <c r="D2" i="6"/>
  <c r="G20" i="6"/>
  <c r="F19" i="6"/>
  <c r="C2" i="5"/>
  <c r="G21" i="5"/>
  <c r="G34" i="5"/>
  <c r="H12" i="5"/>
  <c r="F5" i="5"/>
  <c r="F19" i="5"/>
  <c r="I22" i="5"/>
  <c r="G20" i="5"/>
  <c r="E2" i="5"/>
  <c r="C4" i="4"/>
  <c r="D4" i="4"/>
  <c r="E4" i="4"/>
  <c r="C5" i="4"/>
  <c r="D5" i="4"/>
  <c r="E5" i="4"/>
  <c r="C6" i="4"/>
  <c r="D6" i="4"/>
  <c r="E6" i="4"/>
  <c r="C7" i="4"/>
  <c r="D7" i="4"/>
  <c r="E7" i="4"/>
  <c r="C8" i="4"/>
  <c r="D8" i="4"/>
  <c r="E8" i="4"/>
  <c r="C9" i="4"/>
  <c r="D9" i="4"/>
  <c r="E9" i="4"/>
  <c r="C10" i="4"/>
  <c r="D10" i="4"/>
  <c r="E10" i="4"/>
  <c r="C11" i="4"/>
  <c r="D11" i="4"/>
  <c r="E11" i="4"/>
  <c r="C12" i="4"/>
  <c r="D12" i="4"/>
  <c r="E12" i="4"/>
  <c r="C13" i="4"/>
  <c r="D13" i="4"/>
  <c r="E13" i="4"/>
  <c r="C14" i="4"/>
  <c r="D14" i="4"/>
  <c r="E14" i="4"/>
  <c r="C15" i="4"/>
  <c r="D15" i="4"/>
  <c r="E15" i="4"/>
  <c r="C16" i="4"/>
  <c r="D16" i="4"/>
  <c r="E16" i="4"/>
  <c r="C17" i="4"/>
  <c r="D17" i="4"/>
  <c r="E17" i="4"/>
  <c r="C18" i="4"/>
  <c r="D18" i="4"/>
  <c r="E18" i="4"/>
  <c r="C19" i="4"/>
  <c r="D19" i="4"/>
  <c r="E19" i="4"/>
  <c r="C20" i="4"/>
  <c r="D20" i="4"/>
  <c r="E20" i="4"/>
  <c r="C21" i="4"/>
  <c r="D21" i="4"/>
  <c r="E21" i="4"/>
  <c r="C22" i="4"/>
  <c r="D22" i="4"/>
  <c r="E22" i="4"/>
  <c r="C23" i="4"/>
  <c r="D23" i="4"/>
  <c r="E23" i="4"/>
  <c r="C24" i="4"/>
  <c r="D24" i="4"/>
  <c r="E24" i="4"/>
  <c r="C25" i="4"/>
  <c r="D25" i="4"/>
  <c r="E25" i="4"/>
  <c r="C26" i="4"/>
  <c r="D26" i="4"/>
  <c r="E26" i="4"/>
  <c r="C27" i="4"/>
  <c r="D27" i="4"/>
  <c r="E27" i="4"/>
  <c r="C28" i="4"/>
  <c r="D28" i="4"/>
  <c r="E28" i="4"/>
  <c r="C29" i="4"/>
  <c r="D29" i="4"/>
  <c r="E29" i="4"/>
  <c r="C30" i="4"/>
  <c r="D30" i="4"/>
  <c r="E30" i="4"/>
  <c r="C31" i="4"/>
  <c r="D31" i="4"/>
  <c r="E31" i="4"/>
  <c r="C32" i="4"/>
  <c r="D32" i="4"/>
  <c r="E32" i="4"/>
  <c r="C33" i="4"/>
  <c r="D33" i="4"/>
  <c r="E33" i="4"/>
  <c r="C34" i="4"/>
  <c r="D34" i="4"/>
  <c r="E34" i="4"/>
  <c r="C35" i="4"/>
  <c r="D35" i="4"/>
  <c r="E35" i="4"/>
  <c r="E3" i="4"/>
  <c r="D3" i="4"/>
  <c r="C3" i="4"/>
  <c r="E1" i="4"/>
  <c r="D1" i="4"/>
  <c r="C1" i="4"/>
  <c r="B35" i="4"/>
  <c r="A35" i="4"/>
  <c r="B34" i="4"/>
  <c r="A34" i="4"/>
  <c r="B33" i="4"/>
  <c r="A33" i="4"/>
  <c r="B32" i="4"/>
  <c r="A32" i="4"/>
  <c r="B31" i="4"/>
  <c r="A31" i="4"/>
  <c r="B30" i="4"/>
  <c r="A30" i="4"/>
  <c r="B29" i="4"/>
  <c r="A29" i="4"/>
  <c r="B28" i="4"/>
  <c r="A28" i="4"/>
  <c r="B27" i="4"/>
  <c r="A27" i="4"/>
  <c r="B26" i="4"/>
  <c r="A26" i="4"/>
  <c r="B25" i="4"/>
  <c r="A25" i="4"/>
  <c r="B24" i="4"/>
  <c r="A24" i="4"/>
  <c r="B23" i="4"/>
  <c r="A23" i="4"/>
  <c r="B22" i="4"/>
  <c r="A22" i="4"/>
  <c r="B21" i="4"/>
  <c r="A21" i="4"/>
  <c r="B20" i="4"/>
  <c r="A20" i="4"/>
  <c r="B19" i="4"/>
  <c r="A19" i="4"/>
  <c r="B18" i="4"/>
  <c r="A18" i="4"/>
  <c r="B17" i="4"/>
  <c r="A17" i="4"/>
  <c r="B16" i="4"/>
  <c r="A16" i="4"/>
  <c r="B15" i="4"/>
  <c r="A15" i="4"/>
  <c r="B14" i="4"/>
  <c r="A14" i="4"/>
  <c r="B13" i="4"/>
  <c r="A13" i="4"/>
  <c r="B12" i="4"/>
  <c r="A12" i="4"/>
  <c r="B11" i="4"/>
  <c r="A11" i="4"/>
  <c r="B10" i="4"/>
  <c r="A10" i="4"/>
  <c r="B9" i="4"/>
  <c r="A9" i="4"/>
  <c r="B8" i="4"/>
  <c r="A8" i="4"/>
  <c r="B7" i="4"/>
  <c r="A7" i="4"/>
  <c r="B6" i="4"/>
  <c r="A6" i="4"/>
  <c r="B5" i="4"/>
  <c r="A5" i="4"/>
  <c r="B4" i="4"/>
  <c r="A4" i="4"/>
  <c r="B3" i="4"/>
  <c r="A3" i="4"/>
  <c r="B1" i="4"/>
  <c r="A1" i="4"/>
  <c r="C3" i="3"/>
  <c r="D3" i="3"/>
  <c r="E3" i="3"/>
  <c r="C4" i="3"/>
  <c r="D4" i="3"/>
  <c r="E4" i="3"/>
  <c r="C5" i="3"/>
  <c r="D5" i="3"/>
  <c r="E5" i="3"/>
  <c r="C6" i="3"/>
  <c r="D6" i="3"/>
  <c r="E6" i="3"/>
  <c r="C7" i="3"/>
  <c r="D7" i="3"/>
  <c r="E7" i="3"/>
  <c r="C8" i="3"/>
  <c r="D8" i="3"/>
  <c r="E8" i="3"/>
  <c r="C9" i="3"/>
  <c r="D9" i="3"/>
  <c r="E9" i="3"/>
  <c r="C10" i="3"/>
  <c r="D10" i="3"/>
  <c r="E10" i="3"/>
  <c r="C11" i="3"/>
  <c r="D11" i="3"/>
  <c r="E11" i="3"/>
  <c r="C12" i="3"/>
  <c r="D12" i="3"/>
  <c r="E12" i="3"/>
  <c r="C13" i="3"/>
  <c r="D13" i="3"/>
  <c r="E13" i="3"/>
  <c r="C14" i="3"/>
  <c r="D14" i="3"/>
  <c r="E14" i="3"/>
  <c r="C15" i="3"/>
  <c r="D15" i="3"/>
  <c r="E15" i="3"/>
  <c r="C16" i="3"/>
  <c r="D16" i="3"/>
  <c r="E16" i="3"/>
  <c r="C17" i="3"/>
  <c r="D17" i="3"/>
  <c r="E17" i="3"/>
  <c r="C18" i="3"/>
  <c r="D18" i="3"/>
  <c r="E18" i="3"/>
  <c r="C19" i="3"/>
  <c r="D19" i="3"/>
  <c r="E19" i="3"/>
  <c r="C20" i="3"/>
  <c r="D20" i="3"/>
  <c r="E20" i="3"/>
  <c r="C21" i="3"/>
  <c r="D21" i="3"/>
  <c r="E21" i="3"/>
  <c r="C22" i="3"/>
  <c r="D22" i="3"/>
  <c r="E22" i="3"/>
  <c r="C23" i="3"/>
  <c r="D23" i="3"/>
  <c r="E23" i="3"/>
  <c r="C24" i="3"/>
  <c r="D24" i="3"/>
  <c r="E24" i="3"/>
  <c r="C25" i="3"/>
  <c r="D25" i="3"/>
  <c r="E25" i="3"/>
  <c r="C26" i="3"/>
  <c r="D26" i="3"/>
  <c r="E26" i="3"/>
  <c r="C27" i="3"/>
  <c r="D27" i="3"/>
  <c r="E27" i="3"/>
  <c r="C28" i="3"/>
  <c r="D28" i="3"/>
  <c r="E28" i="3"/>
  <c r="C29" i="3"/>
  <c r="D29" i="3"/>
  <c r="E29" i="3"/>
  <c r="C30" i="3"/>
  <c r="D30" i="3"/>
  <c r="E30" i="3"/>
  <c r="C31" i="3"/>
  <c r="D31" i="3"/>
  <c r="E31" i="3"/>
  <c r="C32" i="3"/>
  <c r="D32" i="3"/>
  <c r="E32" i="3"/>
  <c r="C33" i="3"/>
  <c r="D33" i="3"/>
  <c r="E33" i="3"/>
  <c r="C34" i="3"/>
  <c r="D34" i="3"/>
  <c r="E34" i="3"/>
  <c r="C35" i="3"/>
  <c r="D35" i="3"/>
  <c r="E35" i="3"/>
  <c r="E1" i="3"/>
  <c r="D1" i="3"/>
  <c r="C1" i="3"/>
  <c r="B35" i="3"/>
  <c r="A35" i="3"/>
  <c r="B34" i="3"/>
  <c r="A34" i="3"/>
  <c r="B33" i="3"/>
  <c r="A33" i="3"/>
  <c r="B32" i="3"/>
  <c r="A32" i="3"/>
  <c r="B31" i="3"/>
  <c r="A31" i="3"/>
  <c r="B30" i="3"/>
  <c r="A30" i="3"/>
  <c r="B29" i="3"/>
  <c r="A29" i="3"/>
  <c r="B28" i="3"/>
  <c r="A28" i="3"/>
  <c r="B27" i="3"/>
  <c r="A27" i="3"/>
  <c r="B26" i="3"/>
  <c r="A26" i="3"/>
  <c r="B25" i="3"/>
  <c r="A25" i="3"/>
  <c r="B24" i="3"/>
  <c r="A24" i="3"/>
  <c r="B23" i="3"/>
  <c r="A23" i="3"/>
  <c r="B22" i="3"/>
  <c r="A22" i="3"/>
  <c r="B21" i="3"/>
  <c r="A21" i="3"/>
  <c r="B20" i="3"/>
  <c r="A20" i="3"/>
  <c r="B19" i="3"/>
  <c r="A19" i="3"/>
  <c r="B18" i="3"/>
  <c r="A18" i="3"/>
  <c r="B17" i="3"/>
  <c r="A17" i="3"/>
  <c r="B16" i="3"/>
  <c r="A16" i="3"/>
  <c r="B15" i="3"/>
  <c r="A15" i="3"/>
  <c r="B14" i="3"/>
  <c r="A14" i="3"/>
  <c r="B13" i="3"/>
  <c r="A13" i="3"/>
  <c r="B12" i="3"/>
  <c r="A12" i="3"/>
  <c r="B11" i="3"/>
  <c r="A11" i="3"/>
  <c r="B10" i="3"/>
  <c r="A10" i="3"/>
  <c r="B9" i="3"/>
  <c r="A9" i="3"/>
  <c r="B8" i="3"/>
  <c r="A8" i="3"/>
  <c r="B7" i="3"/>
  <c r="A7" i="3"/>
  <c r="B6" i="3"/>
  <c r="A6" i="3"/>
  <c r="B5" i="3"/>
  <c r="A5" i="3"/>
  <c r="B4" i="3"/>
  <c r="A4" i="3"/>
  <c r="B3" i="3"/>
  <c r="A3" i="3"/>
  <c r="B1" i="3"/>
  <c r="A1" i="3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1" i="2"/>
  <c r="A3" i="2"/>
  <c r="B3" i="2"/>
  <c r="A31" i="9" s="1"/>
  <c r="C3" i="2"/>
  <c r="D3" i="2"/>
  <c r="B31" i="9" s="1"/>
  <c r="A4" i="2"/>
  <c r="B4" i="2"/>
  <c r="A18" i="9" s="1"/>
  <c r="C4" i="2"/>
  <c r="D4" i="2"/>
  <c r="B18" i="9" s="1"/>
  <c r="A5" i="2"/>
  <c r="B5" i="2"/>
  <c r="A36" i="9" s="1"/>
  <c r="C5" i="2"/>
  <c r="D5" i="2"/>
  <c r="A6" i="2"/>
  <c r="B6" i="2"/>
  <c r="A10" i="9" s="1"/>
  <c r="C6" i="2"/>
  <c r="D6" i="2"/>
  <c r="A7" i="2"/>
  <c r="B7" i="2"/>
  <c r="A30" i="9" s="1"/>
  <c r="C7" i="2"/>
  <c r="D7" i="2"/>
  <c r="B30" i="9" s="1"/>
  <c r="A8" i="2"/>
  <c r="B8" i="2"/>
  <c r="A28" i="9" s="1"/>
  <c r="C8" i="2"/>
  <c r="D8" i="2"/>
  <c r="B28" i="9" s="1"/>
  <c r="A9" i="2"/>
  <c r="B9" i="2"/>
  <c r="A21" i="9" s="1"/>
  <c r="C9" i="2"/>
  <c r="D9" i="2"/>
  <c r="A10" i="2"/>
  <c r="B10" i="2"/>
  <c r="A27" i="9" s="1"/>
  <c r="C10" i="2"/>
  <c r="D10" i="2"/>
  <c r="B27" i="9" s="1"/>
  <c r="A11" i="2"/>
  <c r="B11" i="2"/>
  <c r="A19" i="9" s="1"/>
  <c r="C11" i="2"/>
  <c r="D11" i="2"/>
  <c r="B19" i="9" s="1"/>
  <c r="A12" i="2"/>
  <c r="B12" i="2"/>
  <c r="A16" i="9" s="1"/>
  <c r="C12" i="2"/>
  <c r="D12" i="2"/>
  <c r="B16" i="9" s="1"/>
  <c r="A13" i="2"/>
  <c r="B13" i="2"/>
  <c r="A22" i="9" s="1"/>
  <c r="C13" i="2"/>
  <c r="D13" i="2"/>
  <c r="A14" i="2"/>
  <c r="B14" i="2"/>
  <c r="A4" i="9" s="1"/>
  <c r="C14" i="2"/>
  <c r="D14" i="2"/>
  <c r="B4" i="9" s="1"/>
  <c r="A15" i="2"/>
  <c r="B15" i="2"/>
  <c r="A33" i="9" s="1"/>
  <c r="C15" i="2"/>
  <c r="D15" i="2"/>
  <c r="B33" i="9" s="1"/>
  <c r="A16" i="2"/>
  <c r="B16" i="2"/>
  <c r="A17" i="9" s="1"/>
  <c r="C16" i="2"/>
  <c r="D16" i="2"/>
  <c r="B17" i="9" s="1"/>
  <c r="A17" i="2"/>
  <c r="B17" i="2"/>
  <c r="A15" i="9" s="1"/>
  <c r="C17" i="2"/>
  <c r="D17" i="2"/>
  <c r="A18" i="2"/>
  <c r="B18" i="2"/>
  <c r="A32" i="9" s="1"/>
  <c r="C18" i="2"/>
  <c r="D18" i="2"/>
  <c r="B32" i="9" s="1"/>
  <c r="A19" i="2"/>
  <c r="B19" i="2"/>
  <c r="A5" i="9" s="1"/>
  <c r="C19" i="2"/>
  <c r="D19" i="2"/>
  <c r="B5" i="9" s="1"/>
  <c r="A20" i="2"/>
  <c r="B20" i="2"/>
  <c r="A24" i="9" s="1"/>
  <c r="C20" i="2"/>
  <c r="D20" i="2"/>
  <c r="B24" i="9" s="1"/>
  <c r="A21" i="2"/>
  <c r="B21" i="2"/>
  <c r="A7" i="9" s="1"/>
  <c r="C21" i="2"/>
  <c r="D21" i="2"/>
  <c r="A22" i="2"/>
  <c r="B22" i="2"/>
  <c r="A12" i="9" s="1"/>
  <c r="C22" i="2"/>
  <c r="D22" i="2"/>
  <c r="B12" i="9" s="1"/>
  <c r="A23" i="2"/>
  <c r="B23" i="2"/>
  <c r="A25" i="9" s="1"/>
  <c r="C23" i="2"/>
  <c r="D23" i="2"/>
  <c r="B25" i="9" s="1"/>
  <c r="A24" i="2"/>
  <c r="B24" i="2"/>
  <c r="A11" i="9" s="1"/>
  <c r="C24" i="2"/>
  <c r="D24" i="2"/>
  <c r="B11" i="9" s="1"/>
  <c r="A25" i="2"/>
  <c r="B25" i="2"/>
  <c r="A34" i="9" s="1"/>
  <c r="C25" i="2"/>
  <c r="D25" i="2"/>
  <c r="A26" i="2"/>
  <c r="B26" i="2"/>
  <c r="A29" i="9" s="1"/>
  <c r="C26" i="2"/>
  <c r="D26" i="2"/>
  <c r="B29" i="9" s="1"/>
  <c r="A27" i="2"/>
  <c r="B27" i="2"/>
  <c r="A23" i="9" s="1"/>
  <c r="C27" i="2"/>
  <c r="D27" i="2"/>
  <c r="B23" i="9" s="1"/>
  <c r="A28" i="2"/>
  <c r="B28" i="2"/>
  <c r="A6" i="9" s="1"/>
  <c r="C28" i="2"/>
  <c r="D28" i="2"/>
  <c r="B6" i="9" s="1"/>
  <c r="A29" i="2"/>
  <c r="B29" i="2"/>
  <c r="A35" i="9" s="1"/>
  <c r="C29" i="2"/>
  <c r="D29" i="2"/>
  <c r="A30" i="2"/>
  <c r="B30" i="2"/>
  <c r="A26" i="9" s="1"/>
  <c r="C30" i="2"/>
  <c r="D30" i="2"/>
  <c r="B26" i="9" s="1"/>
  <c r="A31" i="2"/>
  <c r="B31" i="2"/>
  <c r="A14" i="9" s="1"/>
  <c r="C31" i="2"/>
  <c r="D31" i="2"/>
  <c r="B14" i="9" s="1"/>
  <c r="A32" i="2"/>
  <c r="B32" i="2"/>
  <c r="A8" i="9" s="1"/>
  <c r="C32" i="2"/>
  <c r="D32" i="2"/>
  <c r="B8" i="9" s="1"/>
  <c r="A33" i="2"/>
  <c r="B33" i="2"/>
  <c r="A9" i="9" s="1"/>
  <c r="C33" i="2"/>
  <c r="D33" i="2"/>
  <c r="A34" i="2"/>
  <c r="B34" i="2"/>
  <c r="A20" i="9" s="1"/>
  <c r="C34" i="2"/>
  <c r="D34" i="2"/>
  <c r="B20" i="9" s="1"/>
  <c r="A35" i="2"/>
  <c r="B35" i="2"/>
  <c r="A13" i="9" s="1"/>
  <c r="C35" i="2"/>
  <c r="D35" i="2"/>
  <c r="B13" i="9" s="1"/>
  <c r="B1" i="2"/>
  <c r="C1" i="2"/>
  <c r="D1" i="2"/>
  <c r="A1" i="2"/>
  <c r="I13" i="8" l="1"/>
  <c r="I26" i="6"/>
  <c r="H9" i="5"/>
  <c r="I12" i="5"/>
  <c r="I21" i="5"/>
  <c r="H22" i="5"/>
  <c r="I16" i="7"/>
  <c r="H26" i="6"/>
  <c r="I11" i="6"/>
  <c r="I28" i="5"/>
  <c r="I12" i="7"/>
  <c r="H28" i="6"/>
  <c r="H32" i="6"/>
  <c r="I14" i="8"/>
  <c r="I34" i="5"/>
  <c r="H19" i="6"/>
  <c r="I3" i="6"/>
  <c r="I13" i="7"/>
  <c r="I16" i="6"/>
  <c r="H15" i="5"/>
  <c r="I19" i="7"/>
  <c r="H29" i="5"/>
  <c r="G32" i="3"/>
  <c r="G14" i="3"/>
  <c r="I32" i="5"/>
  <c r="H23" i="5"/>
  <c r="H14" i="5"/>
  <c r="H27" i="7"/>
  <c r="H22" i="6"/>
  <c r="I19" i="5"/>
  <c r="H8" i="5"/>
  <c r="I35" i="6"/>
  <c r="H13" i="6"/>
  <c r="I25" i="8"/>
  <c r="H6" i="6"/>
  <c r="H11" i="5"/>
  <c r="I20" i="5"/>
  <c r="F5" i="3"/>
  <c r="H24" i="5"/>
  <c r="I26" i="5"/>
  <c r="I16" i="5"/>
  <c r="I6" i="5"/>
  <c r="I20" i="6"/>
  <c r="H16" i="6"/>
  <c r="I7" i="8"/>
  <c r="G26" i="3"/>
  <c r="G24" i="3"/>
  <c r="G22" i="3"/>
  <c r="G18" i="3"/>
  <c r="G10" i="3"/>
  <c r="G6" i="3"/>
  <c r="H5" i="5"/>
  <c r="H22" i="8"/>
  <c r="I7" i="5"/>
  <c r="I29" i="8"/>
  <c r="I25" i="5"/>
  <c r="C10" i="9"/>
  <c r="I13" i="6"/>
  <c r="H30" i="7"/>
  <c r="H17" i="6"/>
  <c r="I24" i="5"/>
  <c r="H27" i="5"/>
  <c r="H5" i="7"/>
  <c r="H31" i="8"/>
  <c r="H6" i="5"/>
  <c r="H24" i="6"/>
  <c r="H21" i="7"/>
  <c r="C9" i="9"/>
  <c r="C35" i="9"/>
  <c r="C34" i="9"/>
  <c r="C15" i="9"/>
  <c r="C22" i="9"/>
  <c r="C21" i="9"/>
  <c r="F19" i="4"/>
  <c r="F11" i="4"/>
  <c r="H19" i="5"/>
  <c r="H10" i="6"/>
  <c r="I4" i="6"/>
  <c r="H24" i="7"/>
  <c r="H17" i="8"/>
  <c r="H25" i="8"/>
  <c r="H11" i="7"/>
  <c r="I31" i="6"/>
  <c r="H35" i="6"/>
  <c r="I15" i="8"/>
  <c r="I23" i="8"/>
  <c r="B22" i="9"/>
  <c r="B21" i="9"/>
  <c r="B10" i="9"/>
  <c r="B36" i="9"/>
  <c r="C8" i="9"/>
  <c r="C6" i="9"/>
  <c r="C11" i="9"/>
  <c r="C24" i="9"/>
  <c r="C17" i="9"/>
  <c r="C16" i="9"/>
  <c r="C28" i="9"/>
  <c r="C18" i="9"/>
  <c r="F31" i="3"/>
  <c r="F23" i="3"/>
  <c r="G24" i="4"/>
  <c r="G20" i="4"/>
  <c r="G8" i="4"/>
  <c r="H14" i="6"/>
  <c r="H4" i="6"/>
  <c r="I31" i="8"/>
  <c r="H18" i="8"/>
  <c r="G21" i="2"/>
  <c r="C7" i="9"/>
  <c r="G5" i="2"/>
  <c r="C36" i="9"/>
  <c r="B9" i="9"/>
  <c r="B35" i="9"/>
  <c r="B34" i="9"/>
  <c r="B7" i="9"/>
  <c r="B15" i="9"/>
  <c r="C13" i="9"/>
  <c r="C14" i="9"/>
  <c r="C23" i="9"/>
  <c r="C25" i="9"/>
  <c r="C5" i="9"/>
  <c r="C33" i="9"/>
  <c r="C19" i="9"/>
  <c r="C30" i="9"/>
  <c r="C31" i="9"/>
  <c r="H32" i="5"/>
  <c r="I14" i="5"/>
  <c r="I25" i="7"/>
  <c r="I35" i="8"/>
  <c r="C20" i="9"/>
  <c r="C26" i="9"/>
  <c r="C29" i="9"/>
  <c r="C12" i="9"/>
  <c r="C32" i="9"/>
  <c r="C4" i="9"/>
  <c r="C27" i="9"/>
  <c r="J35" i="10"/>
  <c r="J31" i="10"/>
  <c r="J27" i="10"/>
  <c r="J23" i="10"/>
  <c r="J19" i="10"/>
  <c r="J15" i="10"/>
  <c r="J11" i="10"/>
  <c r="J7" i="10"/>
  <c r="I23" i="5"/>
  <c r="H28" i="7"/>
  <c r="I19" i="8"/>
  <c r="F33" i="2"/>
  <c r="F31" i="2"/>
  <c r="F29" i="2"/>
  <c r="F8" i="2"/>
  <c r="F4" i="2"/>
  <c r="G32" i="2"/>
  <c r="G28" i="2"/>
  <c r="G24" i="2"/>
  <c r="G20" i="2"/>
  <c r="G16" i="2"/>
  <c r="G12" i="2"/>
  <c r="G8" i="2"/>
  <c r="I8" i="2" s="1"/>
  <c r="G4" i="2"/>
  <c r="I4" i="2" s="1"/>
  <c r="G28" i="3"/>
  <c r="G20" i="3"/>
  <c r="G8" i="3"/>
  <c r="G4" i="3"/>
  <c r="F8" i="4"/>
  <c r="H4" i="5"/>
  <c r="I7" i="6"/>
  <c r="H15" i="8"/>
  <c r="H30" i="8"/>
  <c r="I31" i="7"/>
  <c r="H17" i="7"/>
  <c r="G9" i="2"/>
  <c r="G11" i="2"/>
  <c r="G7" i="2"/>
  <c r="G3" i="2"/>
  <c r="G34" i="4"/>
  <c r="G32" i="4"/>
  <c r="G30" i="4"/>
  <c r="G28" i="4"/>
  <c r="G26" i="4"/>
  <c r="G18" i="4"/>
  <c r="G16" i="4"/>
  <c r="G14" i="4"/>
  <c r="G12" i="4"/>
  <c r="G10" i="4"/>
  <c r="G6" i="4"/>
  <c r="G4" i="4"/>
  <c r="I29" i="5"/>
  <c r="I6" i="6"/>
  <c r="H12" i="7"/>
  <c r="I18" i="8"/>
  <c r="I24" i="8"/>
  <c r="H30" i="6"/>
  <c r="G34" i="2"/>
  <c r="G30" i="2"/>
  <c r="F16" i="4"/>
  <c r="F12" i="4"/>
  <c r="I21" i="7"/>
  <c r="I3" i="8"/>
  <c r="R8" i="9"/>
  <c r="H23" i="8"/>
  <c r="I27" i="8"/>
  <c r="I17" i="8"/>
  <c r="H29" i="8"/>
  <c r="I21" i="8"/>
  <c r="H10" i="8"/>
  <c r="H7" i="8"/>
  <c r="H26" i="8"/>
  <c r="H34" i="8"/>
  <c r="H14" i="8"/>
  <c r="H32" i="7"/>
  <c r="I27" i="7"/>
  <c r="I7" i="7"/>
  <c r="H15" i="7"/>
  <c r="I23" i="7"/>
  <c r="I17" i="7"/>
  <c r="I8" i="7"/>
  <c r="I24" i="6"/>
  <c r="H8" i="6"/>
  <c r="I30" i="6"/>
  <c r="H25" i="6"/>
  <c r="H7" i="5"/>
  <c r="I15" i="5"/>
  <c r="H28" i="5"/>
  <c r="I17" i="5"/>
  <c r="I27" i="5"/>
  <c r="G22" i="4"/>
  <c r="D2" i="2"/>
  <c r="I6" i="8"/>
  <c r="H6" i="8"/>
  <c r="H9" i="7"/>
  <c r="I9" i="7"/>
  <c r="H35" i="5"/>
  <c r="I35" i="5"/>
  <c r="I30" i="5"/>
  <c r="H30" i="5"/>
  <c r="I18" i="5"/>
  <c r="H18" i="5"/>
  <c r="H10" i="5"/>
  <c r="I10" i="5"/>
  <c r="F35" i="2"/>
  <c r="F6" i="2"/>
  <c r="G25" i="2"/>
  <c r="G13" i="2"/>
  <c r="I11" i="7"/>
  <c r="H21" i="5"/>
  <c r="P5" i="9"/>
  <c r="F2" i="5"/>
  <c r="H16" i="7"/>
  <c r="H16" i="8"/>
  <c r="I32" i="8"/>
  <c r="H32" i="8"/>
  <c r="G35" i="2"/>
  <c r="I35" i="2" s="1"/>
  <c r="G31" i="2"/>
  <c r="G27" i="2"/>
  <c r="G23" i="2"/>
  <c r="G19" i="2"/>
  <c r="G15" i="2"/>
  <c r="H24" i="8"/>
  <c r="I22" i="7"/>
  <c r="H22" i="7"/>
  <c r="I4" i="7"/>
  <c r="H4" i="7"/>
  <c r="I34" i="6"/>
  <c r="H34" i="6"/>
  <c r="I29" i="6"/>
  <c r="H29" i="6"/>
  <c r="I23" i="6"/>
  <c r="H23" i="6"/>
  <c r="H9" i="6"/>
  <c r="I9" i="6"/>
  <c r="I12" i="6"/>
  <c r="H12" i="6"/>
  <c r="H33" i="5"/>
  <c r="I33" i="5"/>
  <c r="H5" i="6"/>
  <c r="I5" i="6"/>
  <c r="I33" i="10"/>
  <c r="F33" i="10" s="1"/>
  <c r="D33" i="10" s="1"/>
  <c r="I29" i="10"/>
  <c r="F29" i="10" s="1"/>
  <c r="C29" i="10" s="1"/>
  <c r="I30" i="9" s="1"/>
  <c r="J26" i="10"/>
  <c r="I25" i="10"/>
  <c r="F25" i="10" s="1"/>
  <c r="D25" i="10" s="1"/>
  <c r="J22" i="10"/>
  <c r="J18" i="10"/>
  <c r="G16" i="3"/>
  <c r="J14" i="10"/>
  <c r="G12" i="3"/>
  <c r="J10" i="10"/>
  <c r="J6" i="10"/>
  <c r="I5" i="10"/>
  <c r="F5" i="10" s="1"/>
  <c r="E5" i="10" s="1"/>
  <c r="F35" i="4"/>
  <c r="F31" i="4"/>
  <c r="F7" i="4"/>
  <c r="H27" i="8"/>
  <c r="I33" i="8"/>
  <c r="H35" i="7"/>
  <c r="I30" i="7"/>
  <c r="R6" i="9"/>
  <c r="I10" i="8"/>
  <c r="I26" i="8"/>
  <c r="H34" i="7"/>
  <c r="H8" i="7"/>
  <c r="J32" i="10"/>
  <c r="J28" i="10"/>
  <c r="J24" i="10"/>
  <c r="J20" i="10"/>
  <c r="J16" i="10"/>
  <c r="J12" i="10"/>
  <c r="J8" i="10"/>
  <c r="J4" i="10"/>
  <c r="P8" i="9"/>
  <c r="H12" i="8"/>
  <c r="G2" i="7"/>
  <c r="R7" i="9"/>
  <c r="F2" i="7"/>
  <c r="P7" i="9"/>
  <c r="G2" i="5"/>
  <c r="R5" i="9"/>
  <c r="F2" i="6"/>
  <c r="P6" i="9"/>
  <c r="I14" i="7"/>
  <c r="H14" i="7"/>
  <c r="I13" i="5"/>
  <c r="H13" i="5"/>
  <c r="H21" i="8"/>
  <c r="I22" i="6"/>
  <c r="I35" i="7"/>
  <c r="H31" i="5"/>
  <c r="I31" i="5"/>
  <c r="H5" i="8"/>
  <c r="I5" i="8"/>
  <c r="H33" i="8"/>
  <c r="I21" i="6"/>
  <c r="H21" i="6"/>
  <c r="J34" i="10"/>
  <c r="G34" i="3"/>
  <c r="J30" i="10"/>
  <c r="G30" i="3"/>
  <c r="I21" i="10"/>
  <c r="F21" i="10" s="1"/>
  <c r="F21" i="3"/>
  <c r="I17" i="10"/>
  <c r="F17" i="10" s="1"/>
  <c r="F17" i="3"/>
  <c r="I13" i="10"/>
  <c r="F13" i="10" s="1"/>
  <c r="F13" i="3"/>
  <c r="I9" i="10"/>
  <c r="F9" i="10" s="1"/>
  <c r="F9" i="3"/>
  <c r="H19" i="7"/>
  <c r="I4" i="8"/>
  <c r="H4" i="8"/>
  <c r="H33" i="7"/>
  <c r="I33" i="7"/>
  <c r="I26" i="7"/>
  <c r="H26" i="7"/>
  <c r="I33" i="6"/>
  <c r="H33" i="6"/>
  <c r="I27" i="6"/>
  <c r="H27" i="6"/>
  <c r="I6" i="7"/>
  <c r="I28" i="8"/>
  <c r="H28" i="8"/>
  <c r="I20" i="8"/>
  <c r="H20" i="8"/>
  <c r="I3" i="5"/>
  <c r="H3" i="5"/>
  <c r="I9" i="8"/>
  <c r="H9" i="8"/>
  <c r="G33" i="2"/>
  <c r="G29" i="2"/>
  <c r="G17" i="2"/>
  <c r="F34" i="3"/>
  <c r="I34" i="10"/>
  <c r="F34" i="10" s="1"/>
  <c r="F33" i="3"/>
  <c r="F30" i="3"/>
  <c r="H30" i="3" s="1"/>
  <c r="I30" i="10"/>
  <c r="F30" i="10" s="1"/>
  <c r="F29" i="3"/>
  <c r="F26" i="3"/>
  <c r="I26" i="10"/>
  <c r="F26" i="10" s="1"/>
  <c r="F25" i="3"/>
  <c r="I22" i="10"/>
  <c r="F22" i="10" s="1"/>
  <c r="F22" i="3"/>
  <c r="I18" i="10"/>
  <c r="F18" i="10" s="1"/>
  <c r="F18" i="3"/>
  <c r="I14" i="10"/>
  <c r="F14" i="10" s="1"/>
  <c r="F14" i="3"/>
  <c r="I10" i="10"/>
  <c r="F10" i="10" s="1"/>
  <c r="F10" i="3"/>
  <c r="I6" i="10"/>
  <c r="F6" i="10" s="1"/>
  <c r="F6" i="3"/>
  <c r="E2" i="3"/>
  <c r="J3" i="10"/>
  <c r="I11" i="5"/>
  <c r="H31" i="6"/>
  <c r="I15" i="7"/>
  <c r="H13" i="7"/>
  <c r="I18" i="7"/>
  <c r="H18" i="7"/>
  <c r="I3" i="7"/>
  <c r="H11" i="8"/>
  <c r="I35" i="10"/>
  <c r="F35" i="10" s="1"/>
  <c r="I31" i="10"/>
  <c r="F31" i="10" s="1"/>
  <c r="I27" i="10"/>
  <c r="F27" i="10" s="1"/>
  <c r="I23" i="10"/>
  <c r="F23" i="10" s="1"/>
  <c r="I19" i="10"/>
  <c r="F19" i="10" s="1"/>
  <c r="I15" i="10"/>
  <c r="F15" i="10" s="1"/>
  <c r="I11" i="10"/>
  <c r="F11" i="10" s="1"/>
  <c r="I7" i="10"/>
  <c r="F7" i="10" s="1"/>
  <c r="I3" i="10"/>
  <c r="F3" i="10" s="1"/>
  <c r="H20" i="7"/>
  <c r="I29" i="7"/>
  <c r="I10" i="7"/>
  <c r="G2" i="8"/>
  <c r="H13" i="8"/>
  <c r="I25" i="6"/>
  <c r="I17" i="6"/>
  <c r="F34" i="2"/>
  <c r="F32" i="2"/>
  <c r="F30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7" i="2"/>
  <c r="F5" i="2"/>
  <c r="F3" i="2"/>
  <c r="G26" i="2"/>
  <c r="G22" i="2"/>
  <c r="G18" i="2"/>
  <c r="G14" i="2"/>
  <c r="I14" i="2" s="1"/>
  <c r="G10" i="2"/>
  <c r="G6" i="2"/>
  <c r="J33" i="10"/>
  <c r="I32" i="10"/>
  <c r="F32" i="10" s="1"/>
  <c r="J29" i="10"/>
  <c r="I28" i="10"/>
  <c r="F28" i="10" s="1"/>
  <c r="J25" i="10"/>
  <c r="I24" i="10"/>
  <c r="F24" i="10" s="1"/>
  <c r="J21" i="10"/>
  <c r="I20" i="10"/>
  <c r="F20" i="10" s="1"/>
  <c r="J17" i="10"/>
  <c r="F16" i="3"/>
  <c r="I16" i="10"/>
  <c r="F16" i="10" s="1"/>
  <c r="F15" i="3"/>
  <c r="J13" i="10"/>
  <c r="F12" i="3"/>
  <c r="I12" i="10"/>
  <c r="F12" i="10" s="1"/>
  <c r="F11" i="3"/>
  <c r="J9" i="10"/>
  <c r="F8" i="3"/>
  <c r="I8" i="10"/>
  <c r="F8" i="10" s="1"/>
  <c r="F7" i="3"/>
  <c r="J5" i="10"/>
  <c r="F4" i="3"/>
  <c r="I4" i="10"/>
  <c r="F4" i="10" s="1"/>
  <c r="F3" i="3"/>
  <c r="G35" i="4"/>
  <c r="F34" i="4"/>
  <c r="F30" i="4"/>
  <c r="G29" i="4"/>
  <c r="G27" i="4"/>
  <c r="F26" i="4"/>
  <c r="F25" i="4"/>
  <c r="G23" i="4"/>
  <c r="F22" i="4"/>
  <c r="F21" i="4"/>
  <c r="G19" i="4"/>
  <c r="F17" i="4"/>
  <c r="G15" i="4"/>
  <c r="F14" i="4"/>
  <c r="F13" i="4"/>
  <c r="G11" i="4"/>
  <c r="F10" i="4"/>
  <c r="F9" i="4"/>
  <c r="F6" i="4"/>
  <c r="I15" i="6"/>
  <c r="H18" i="6"/>
  <c r="I34" i="7"/>
  <c r="I12" i="8"/>
  <c r="I8" i="8"/>
  <c r="H31" i="7"/>
  <c r="I22" i="8"/>
  <c r="I30" i="8"/>
  <c r="F2" i="8"/>
  <c r="H3" i="8"/>
  <c r="H29" i="7"/>
  <c r="H10" i="7"/>
  <c r="I20" i="7"/>
  <c r="I28" i="7"/>
  <c r="I5" i="7"/>
  <c r="I24" i="7"/>
  <c r="I32" i="7"/>
  <c r="H11" i="6"/>
  <c r="I19" i="6"/>
  <c r="H3" i="6"/>
  <c r="I14" i="6"/>
  <c r="G2" i="6"/>
  <c r="I10" i="6"/>
  <c r="H15" i="6"/>
  <c r="H20" i="6"/>
  <c r="H7" i="6"/>
  <c r="H34" i="5"/>
  <c r="I5" i="5"/>
  <c r="H20" i="5"/>
  <c r="F33" i="4"/>
  <c r="G33" i="4"/>
  <c r="F5" i="4"/>
  <c r="G5" i="4"/>
  <c r="E2" i="2"/>
  <c r="C2" i="2"/>
  <c r="D2" i="3"/>
  <c r="G35" i="3"/>
  <c r="G31" i="3"/>
  <c r="G27" i="3"/>
  <c r="G23" i="3"/>
  <c r="G19" i="3"/>
  <c r="G17" i="3"/>
  <c r="G13" i="3"/>
  <c r="G9" i="3"/>
  <c r="G5" i="3"/>
  <c r="C2" i="3"/>
  <c r="F3" i="4"/>
  <c r="G25" i="4"/>
  <c r="D2" i="4"/>
  <c r="G17" i="4"/>
  <c r="G21" i="4"/>
  <c r="G13" i="4"/>
  <c r="C2" i="4"/>
  <c r="G9" i="4"/>
  <c r="F29" i="4"/>
  <c r="F23" i="4"/>
  <c r="G31" i="4"/>
  <c r="F15" i="4"/>
  <c r="E2" i="4"/>
  <c r="F27" i="4"/>
  <c r="G7" i="4"/>
  <c r="F4" i="4"/>
  <c r="G3" i="4"/>
  <c r="F18" i="4"/>
  <c r="F20" i="4"/>
  <c r="F24" i="4"/>
  <c r="F28" i="4"/>
  <c r="F32" i="4"/>
  <c r="G3" i="3"/>
  <c r="G7" i="3"/>
  <c r="G11" i="3"/>
  <c r="G15" i="3"/>
  <c r="F19" i="3"/>
  <c r="F27" i="3"/>
  <c r="F35" i="3"/>
  <c r="G25" i="3"/>
  <c r="G33" i="3"/>
  <c r="F20" i="3"/>
  <c r="F24" i="3"/>
  <c r="F28" i="3"/>
  <c r="F32" i="3"/>
  <c r="G21" i="3"/>
  <c r="G29" i="3"/>
  <c r="I21" i="3" l="1"/>
  <c r="H14" i="3"/>
  <c r="H11" i="4"/>
  <c r="H24" i="4"/>
  <c r="H11" i="2"/>
  <c r="I19" i="2"/>
  <c r="H10" i="4"/>
  <c r="H28" i="3"/>
  <c r="H16" i="2"/>
  <c r="I18" i="3"/>
  <c r="E25" i="10"/>
  <c r="H12" i="3"/>
  <c r="H31" i="2"/>
  <c r="I10" i="4"/>
  <c r="H20" i="4"/>
  <c r="I6" i="4"/>
  <c r="H19" i="4"/>
  <c r="I30" i="4"/>
  <c r="H32" i="4"/>
  <c r="H18" i="4"/>
  <c r="I5" i="3"/>
  <c r="H19" i="2"/>
  <c r="H32" i="2"/>
  <c r="H8" i="4"/>
  <c r="E29" i="10"/>
  <c r="I6" i="3"/>
  <c r="H24" i="3"/>
  <c r="H32" i="3"/>
  <c r="H12" i="4"/>
  <c r="H4" i="2"/>
  <c r="H30" i="4"/>
  <c r="J31" i="9" s="1"/>
  <c r="I22" i="3"/>
  <c r="I12" i="3"/>
  <c r="H29" i="2"/>
  <c r="I33" i="2"/>
  <c r="H34" i="3"/>
  <c r="R4" i="9"/>
  <c r="I29" i="2"/>
  <c r="I21" i="4"/>
  <c r="H13" i="3"/>
  <c r="H5" i="2"/>
  <c r="I34" i="2"/>
  <c r="E33" i="10"/>
  <c r="C5" i="10"/>
  <c r="I6" i="9" s="1"/>
  <c r="H16" i="4"/>
  <c r="H20" i="3"/>
  <c r="I26" i="3"/>
  <c r="H9" i="4"/>
  <c r="I23" i="4"/>
  <c r="I7" i="2"/>
  <c r="H10" i="3"/>
  <c r="I34" i="3"/>
  <c r="C33" i="10"/>
  <c r="I34" i="9" s="1"/>
  <c r="I30" i="2"/>
  <c r="I14" i="4"/>
  <c r="I8" i="4"/>
  <c r="H31" i="4"/>
  <c r="H17" i="4"/>
  <c r="H25" i="2"/>
  <c r="H30" i="2"/>
  <c r="I31" i="3"/>
  <c r="H23" i="4"/>
  <c r="I22" i="4"/>
  <c r="H27" i="2"/>
  <c r="I12" i="4"/>
  <c r="I26" i="4"/>
  <c r="H34" i="4"/>
  <c r="I27" i="3"/>
  <c r="H7" i="4"/>
  <c r="I16" i="4"/>
  <c r="I20" i="2"/>
  <c r="I27" i="2"/>
  <c r="H14" i="4"/>
  <c r="H8" i="2"/>
  <c r="I5" i="2"/>
  <c r="H9" i="2"/>
  <c r="H21" i="2"/>
  <c r="H35" i="4"/>
  <c r="I28" i="2"/>
  <c r="H5" i="3"/>
  <c r="H26" i="4"/>
  <c r="H23" i="3"/>
  <c r="J24" i="9" s="1"/>
  <c r="I34" i="4"/>
  <c r="I4" i="3"/>
  <c r="I16" i="3"/>
  <c r="I9" i="2"/>
  <c r="K22" i="9"/>
  <c r="L22" i="9" s="1"/>
  <c r="H35" i="3"/>
  <c r="I9" i="3"/>
  <c r="I8" i="3"/>
  <c r="H3" i="2"/>
  <c r="H10" i="2"/>
  <c r="H14" i="2"/>
  <c r="I23" i="3"/>
  <c r="H16" i="3"/>
  <c r="I31" i="2"/>
  <c r="H22" i="4"/>
  <c r="I35" i="4"/>
  <c r="H15" i="2"/>
  <c r="H34" i="2"/>
  <c r="I2" i="8"/>
  <c r="H19" i="3"/>
  <c r="H28" i="4"/>
  <c r="I17" i="3"/>
  <c r="H29" i="4"/>
  <c r="I6" i="2"/>
  <c r="H7" i="2"/>
  <c r="I12" i="2"/>
  <c r="H24" i="2"/>
  <c r="H28" i="2"/>
  <c r="D29" i="10"/>
  <c r="H23" i="2"/>
  <c r="H5" i="4"/>
  <c r="I11" i="4"/>
  <c r="I7" i="4"/>
  <c r="I35" i="3"/>
  <c r="H22" i="3"/>
  <c r="I33" i="3"/>
  <c r="H9" i="3"/>
  <c r="H4" i="3"/>
  <c r="I27" i="4"/>
  <c r="I18" i="2"/>
  <c r="I23" i="2"/>
  <c r="C25" i="10"/>
  <c r="I26" i="9" s="1"/>
  <c r="I32" i="2"/>
  <c r="H8" i="3"/>
  <c r="I14" i="3"/>
  <c r="K15" i="9" s="1"/>
  <c r="L15" i="9" s="1"/>
  <c r="H33" i="2"/>
  <c r="H3" i="3"/>
  <c r="I22" i="2"/>
  <c r="J11" i="9"/>
  <c r="I17" i="2"/>
  <c r="D5" i="10"/>
  <c r="H26" i="3"/>
  <c r="H31" i="3"/>
  <c r="H17" i="3"/>
  <c r="H6" i="3"/>
  <c r="I9" i="4"/>
  <c r="H15" i="4"/>
  <c r="I33" i="4"/>
  <c r="H21" i="4"/>
  <c r="I10" i="2"/>
  <c r="I26" i="2"/>
  <c r="H13" i="2"/>
  <c r="R3" i="9"/>
  <c r="H35" i="2"/>
  <c r="P4" i="9"/>
  <c r="G2" i="2"/>
  <c r="G2" i="3"/>
  <c r="P3" i="9"/>
  <c r="C28" i="10"/>
  <c r="I29" i="9" s="1"/>
  <c r="E28" i="10"/>
  <c r="D28" i="10"/>
  <c r="C31" i="10"/>
  <c r="I32" i="9" s="1"/>
  <c r="E31" i="10"/>
  <c r="D31" i="10"/>
  <c r="C30" i="10"/>
  <c r="I31" i="9" s="1"/>
  <c r="E30" i="10"/>
  <c r="D30" i="10"/>
  <c r="C9" i="10"/>
  <c r="I10" i="9" s="1"/>
  <c r="E9" i="10"/>
  <c r="D9" i="10"/>
  <c r="I24" i="2"/>
  <c r="I11" i="3"/>
  <c r="C15" i="10"/>
  <c r="I16" i="9" s="1"/>
  <c r="D15" i="10"/>
  <c r="E15" i="10"/>
  <c r="C17" i="10"/>
  <c r="I18" i="9" s="1"/>
  <c r="E17" i="10"/>
  <c r="D17" i="10"/>
  <c r="F2" i="4"/>
  <c r="H20" i="2"/>
  <c r="C4" i="10"/>
  <c r="I5" i="9" s="1"/>
  <c r="E4" i="10"/>
  <c r="D4" i="10"/>
  <c r="C8" i="10"/>
  <c r="I9" i="9" s="1"/>
  <c r="E8" i="10"/>
  <c r="D8" i="10"/>
  <c r="C12" i="10"/>
  <c r="I13" i="9" s="1"/>
  <c r="E12" i="10"/>
  <c r="D12" i="10"/>
  <c r="C16" i="10"/>
  <c r="I17" i="9" s="1"/>
  <c r="E16" i="10"/>
  <c r="D16" i="10"/>
  <c r="H17" i="2"/>
  <c r="C3" i="10"/>
  <c r="I4" i="9" s="1"/>
  <c r="D3" i="10"/>
  <c r="E3" i="10"/>
  <c r="C19" i="10"/>
  <c r="I20" i="9" s="1"/>
  <c r="D19" i="10"/>
  <c r="E19" i="10"/>
  <c r="C35" i="10"/>
  <c r="I36" i="9" s="1"/>
  <c r="D35" i="10"/>
  <c r="E35" i="10"/>
  <c r="C10" i="10"/>
  <c r="I11" i="9" s="1"/>
  <c r="D10" i="10"/>
  <c r="E10" i="10"/>
  <c r="C18" i="10"/>
  <c r="I19" i="9" s="1"/>
  <c r="D18" i="10"/>
  <c r="E18" i="10"/>
  <c r="C26" i="10"/>
  <c r="I27" i="9" s="1"/>
  <c r="D26" i="10"/>
  <c r="E26" i="10"/>
  <c r="I11" i="2"/>
  <c r="I13" i="2"/>
  <c r="I29" i="3"/>
  <c r="H18" i="3"/>
  <c r="I10" i="3"/>
  <c r="K11" i="9" s="1"/>
  <c r="L11" i="9" s="1"/>
  <c r="I3" i="3"/>
  <c r="I15" i="4"/>
  <c r="I19" i="4"/>
  <c r="I29" i="4"/>
  <c r="I13" i="4"/>
  <c r="I25" i="4"/>
  <c r="H12" i="2"/>
  <c r="I2" i="6"/>
  <c r="C24" i="10"/>
  <c r="I25" i="9" s="1"/>
  <c r="E24" i="10"/>
  <c r="D24" i="10"/>
  <c r="C32" i="10"/>
  <c r="I33" i="9" s="1"/>
  <c r="E32" i="10"/>
  <c r="D32" i="10"/>
  <c r="H18" i="2"/>
  <c r="H22" i="2"/>
  <c r="H26" i="2"/>
  <c r="C7" i="10"/>
  <c r="I8" i="9" s="1"/>
  <c r="D7" i="10"/>
  <c r="E7" i="10"/>
  <c r="C23" i="10"/>
  <c r="I24" i="9" s="1"/>
  <c r="E23" i="10"/>
  <c r="D23" i="10"/>
  <c r="C13" i="10"/>
  <c r="I14" i="9" s="1"/>
  <c r="E13" i="10"/>
  <c r="D13" i="10"/>
  <c r="C21" i="10"/>
  <c r="I22" i="9" s="1"/>
  <c r="E21" i="10"/>
  <c r="D21" i="10"/>
  <c r="I30" i="3"/>
  <c r="I15" i="2"/>
  <c r="I3" i="2"/>
  <c r="I25" i="2"/>
  <c r="C20" i="10"/>
  <c r="I21" i="9" s="1"/>
  <c r="E20" i="10"/>
  <c r="D20" i="10"/>
  <c r="I25" i="3"/>
  <c r="I15" i="3"/>
  <c r="I7" i="3"/>
  <c r="H6" i="4"/>
  <c r="G2" i="4"/>
  <c r="H2" i="7"/>
  <c r="C11" i="10"/>
  <c r="I12" i="9" s="1"/>
  <c r="D11" i="10"/>
  <c r="E11" i="10"/>
  <c r="C27" i="10"/>
  <c r="I28" i="9" s="1"/>
  <c r="D27" i="10"/>
  <c r="E27" i="10"/>
  <c r="C6" i="10"/>
  <c r="I7" i="9" s="1"/>
  <c r="D6" i="10"/>
  <c r="E6" i="10"/>
  <c r="C14" i="10"/>
  <c r="I15" i="9" s="1"/>
  <c r="D14" i="10"/>
  <c r="E14" i="10"/>
  <c r="C22" i="10"/>
  <c r="I23" i="9" s="1"/>
  <c r="E22" i="10"/>
  <c r="D22" i="10"/>
  <c r="C34" i="10"/>
  <c r="I35" i="9" s="1"/>
  <c r="D34" i="10"/>
  <c r="E34" i="10"/>
  <c r="I21" i="2"/>
  <c r="I16" i="2"/>
  <c r="H6" i="2"/>
  <c r="H2" i="8"/>
  <c r="I2" i="7"/>
  <c r="H2" i="6"/>
  <c r="H2" i="5"/>
  <c r="I2" i="5"/>
  <c r="I5" i="4"/>
  <c r="F2" i="3"/>
  <c r="I28" i="3"/>
  <c r="H11" i="3"/>
  <c r="J12" i="9" s="1"/>
  <c r="I3" i="4"/>
  <c r="I13" i="3"/>
  <c r="H27" i="3"/>
  <c r="H33" i="4"/>
  <c r="I17" i="4"/>
  <c r="F2" i="2"/>
  <c r="H25" i="4"/>
  <c r="H13" i="4"/>
  <c r="H27" i="4"/>
  <c r="I31" i="4"/>
  <c r="I28" i="4"/>
  <c r="I20" i="4"/>
  <c r="H4" i="4"/>
  <c r="I4" i="4"/>
  <c r="H3" i="4"/>
  <c r="I18" i="4"/>
  <c r="K19" i="9" s="1"/>
  <c r="L19" i="9" s="1"/>
  <c r="I32" i="4"/>
  <c r="I24" i="4"/>
  <c r="I19" i="3"/>
  <c r="I20" i="3"/>
  <c r="H7" i="3"/>
  <c r="H25" i="3"/>
  <c r="H15" i="3"/>
  <c r="H21" i="3"/>
  <c r="H29" i="3"/>
  <c r="I32" i="3"/>
  <c r="I24" i="3"/>
  <c r="H33" i="3"/>
  <c r="J34" i="9" s="1"/>
  <c r="J15" i="9" l="1"/>
  <c r="K7" i="9"/>
  <c r="L7" i="9" s="1"/>
  <c r="J19" i="9"/>
  <c r="J29" i="9"/>
  <c r="J25" i="9"/>
  <c r="J13" i="9"/>
  <c r="K24" i="9"/>
  <c r="L24" i="9" s="1"/>
  <c r="K27" i="9"/>
  <c r="L27" i="9" s="1"/>
  <c r="J21" i="9"/>
  <c r="K31" i="9"/>
  <c r="L31" i="9" s="1"/>
  <c r="J33" i="9"/>
  <c r="J32" i="9"/>
  <c r="K13" i="9"/>
  <c r="L13" i="9" s="1"/>
  <c r="J4" i="9"/>
  <c r="J9" i="9"/>
  <c r="K12" i="9"/>
  <c r="L12" i="9" s="1"/>
  <c r="K32" i="9"/>
  <c r="L32" i="9" s="1"/>
  <c r="K14" i="9"/>
  <c r="L14" i="9" s="1"/>
  <c r="J8" i="9"/>
  <c r="K18" i="9"/>
  <c r="L18" i="9" s="1"/>
  <c r="K6" i="9"/>
  <c r="L6" i="9" s="1"/>
  <c r="J27" i="9"/>
  <c r="J20" i="9"/>
  <c r="J17" i="9"/>
  <c r="K34" i="9"/>
  <c r="L34" i="9" s="1"/>
  <c r="J6" i="9"/>
  <c r="J35" i="9"/>
  <c r="K23" i="9"/>
  <c r="L23" i="9" s="1"/>
  <c r="K17" i="9"/>
  <c r="L17" i="9" s="1"/>
  <c r="J30" i="9"/>
  <c r="J18" i="9"/>
  <c r="J36" i="9"/>
  <c r="K9" i="9"/>
  <c r="L9" i="9" s="1"/>
  <c r="K36" i="9"/>
  <c r="L36" i="9" s="1"/>
  <c r="J22" i="9"/>
  <c r="J10" i="9"/>
  <c r="K35" i="9"/>
  <c r="L35" i="9" s="1"/>
  <c r="J14" i="9"/>
  <c r="J5" i="9"/>
  <c r="J26" i="9"/>
  <c r="K5" i="9"/>
  <c r="L5" i="9" s="1"/>
  <c r="K28" i="9"/>
  <c r="L28" i="9" s="1"/>
  <c r="J16" i="9"/>
  <c r="K8" i="9"/>
  <c r="L8" i="9" s="1"/>
  <c r="K10" i="9"/>
  <c r="L10" i="9" s="1"/>
  <c r="I2" i="2"/>
  <c r="Q5" i="9"/>
  <c r="H2" i="3"/>
  <c r="H2" i="2"/>
  <c r="Q7" i="9"/>
  <c r="I2" i="3"/>
  <c r="J23" i="9"/>
  <c r="S7" i="9"/>
  <c r="T7" i="9" s="1"/>
  <c r="Q6" i="9"/>
  <c r="K26" i="9"/>
  <c r="L26" i="9" s="1"/>
  <c r="K16" i="9"/>
  <c r="L16" i="9" s="1"/>
  <c r="K33" i="9"/>
  <c r="L33" i="9" s="1"/>
  <c r="S5" i="9"/>
  <c r="T5" i="9" s="1"/>
  <c r="S8" i="9"/>
  <c r="T8" i="9" s="1"/>
  <c r="K20" i="9"/>
  <c r="L20" i="9" s="1"/>
  <c r="J7" i="9"/>
  <c r="Q8" i="9"/>
  <c r="S6" i="9"/>
  <c r="T6" i="9" s="1"/>
  <c r="E2" i="10"/>
  <c r="K30" i="9"/>
  <c r="L30" i="9" s="1"/>
  <c r="D2" i="10"/>
  <c r="J28" i="9"/>
  <c r="K25" i="9"/>
  <c r="L25" i="9" s="1"/>
  <c r="K21" i="9"/>
  <c r="L21" i="9" s="1"/>
  <c r="K29" i="9"/>
  <c r="L29" i="9" s="1"/>
  <c r="K4" i="9"/>
  <c r="I2" i="4"/>
  <c r="H2" i="4"/>
  <c r="Q4" i="9" l="1"/>
  <c r="Q3" i="9"/>
  <c r="J3" i="9"/>
  <c r="S4" i="9"/>
  <c r="T4" i="9" s="1"/>
  <c r="S3" i="9"/>
  <c r="T3" i="9" s="1"/>
  <c r="L4" i="9"/>
  <c r="L2" i="9" s="1"/>
  <c r="K3" i="9"/>
  <c r="K2" i="9"/>
  <c r="J2" i="9"/>
</calcChain>
</file>

<file path=xl/sharedStrings.xml><?xml version="1.0" encoding="utf-8"?>
<sst xmlns="http://schemas.openxmlformats.org/spreadsheetml/2006/main" count="184" uniqueCount="147">
  <si>
    <t>ID</t>
  </si>
  <si>
    <t>Label</t>
  </si>
  <si>
    <t>Total_2016-2020_Comp</t>
  </si>
  <si>
    <t>Dem_2016-2020_Comp</t>
  </si>
  <si>
    <t>Rep_2016-2020_Comp</t>
  </si>
  <si>
    <t>Total_2020_Pres</t>
  </si>
  <si>
    <t>Dem_2020_Pres</t>
  </si>
  <si>
    <t>Rep_2020_Pres</t>
  </si>
  <si>
    <t>Total_2018_AG</t>
  </si>
  <si>
    <t>Dem_2018_AG</t>
  </si>
  <si>
    <t>Rep_2018_AG</t>
  </si>
  <si>
    <t>Total_2018_Sen</t>
  </si>
  <si>
    <t>Dem_2018_Sen</t>
  </si>
  <si>
    <t>Rep_2018_Sen</t>
  </si>
  <si>
    <t>Total_2018_Gov</t>
  </si>
  <si>
    <t>Dem_2018_Gov</t>
  </si>
  <si>
    <t>Rep_2018_Gov</t>
  </si>
  <si>
    <t>Total_2016_Sen</t>
  </si>
  <si>
    <t>Dem_2016_Sen</t>
  </si>
  <si>
    <t>Rep_2016_Sen</t>
  </si>
  <si>
    <t>Total_2016_Pres</t>
  </si>
  <si>
    <t>Dem_2016_Pres</t>
  </si>
  <si>
    <t>Rep_2016_Pres</t>
  </si>
  <si>
    <t>Total_2019_CVAP</t>
  </si>
  <si>
    <t>White_2019_CVAP</t>
  </si>
  <si>
    <t>Hispanic_2019_CVAP</t>
  </si>
  <si>
    <t>Black_2019_CVAP</t>
  </si>
  <si>
    <t>Asian_2019_CVAP</t>
  </si>
  <si>
    <t>Native_2019_CVAP</t>
  </si>
  <si>
    <t>Pacific_2019_CVAP</t>
  </si>
  <si>
    <t>BlackAlone_2019_CVAP</t>
  </si>
  <si>
    <t>AsianAlone_2019_CVAP</t>
  </si>
  <si>
    <t>NativeAlone_2019_CVAP</t>
  </si>
  <si>
    <t>OtherAlone_2019_CVAP</t>
  </si>
  <si>
    <t>TwoOrMore_2019_CVAP</t>
  </si>
  <si>
    <t>Total_2019_Total</t>
  </si>
  <si>
    <t>White_2019_Total</t>
  </si>
  <si>
    <t>Hispanic_2019_Total</t>
  </si>
  <si>
    <t>Black_2019_Total</t>
  </si>
  <si>
    <t>Asian_2019_Total</t>
  </si>
  <si>
    <t>Native_2019_Total</t>
  </si>
  <si>
    <t>Pacific_2019_Total</t>
  </si>
  <si>
    <t>BlackAlone_2019_Total</t>
  </si>
  <si>
    <t>NativeAlone_2019_Total</t>
  </si>
  <si>
    <t>Total_2018_CVAP</t>
  </si>
  <si>
    <t>White_2018_CVAP</t>
  </si>
  <si>
    <t>Hispanic_2018_CVAP</t>
  </si>
  <si>
    <t>Black_2018_CVAP</t>
  </si>
  <si>
    <t>Asian_2018_CVAP</t>
  </si>
  <si>
    <t>Native_2018_CVAP</t>
  </si>
  <si>
    <t>Pacific_2018_CVAP</t>
  </si>
  <si>
    <t>BlackAlone_2018_CVAP</t>
  </si>
  <si>
    <t>AsianAlone_2018_CVAP</t>
  </si>
  <si>
    <t>NativeAlone_2018_CVAP</t>
  </si>
  <si>
    <t>OtherAlone_2018_CVAP</t>
  </si>
  <si>
    <t>TwoOrMore_2018_CVAP</t>
  </si>
  <si>
    <t>Total_2018_Total</t>
  </si>
  <si>
    <t>White_2018_Total</t>
  </si>
  <si>
    <t>Hispanic_2018_Total</t>
  </si>
  <si>
    <t>Black_2018_Total</t>
  </si>
  <si>
    <t>Asian_2018_Total</t>
  </si>
  <si>
    <t>Native_2018_Total</t>
  </si>
  <si>
    <t>Pacific_2018_Total</t>
  </si>
  <si>
    <t>BlackAlone_2018_Total</t>
  </si>
  <si>
    <t>AsianAlone_2018_Total</t>
  </si>
  <si>
    <t>NativeAlone_2018_Total</t>
  </si>
  <si>
    <t>OtherAlone_2018_Total</t>
  </si>
  <si>
    <t>TwoOrMore_2018_Total</t>
  </si>
  <si>
    <t>Total_2010_Total</t>
  </si>
  <si>
    <t>White_2010_Total</t>
  </si>
  <si>
    <t>Hispanic_2010_Total</t>
  </si>
  <si>
    <t>Black_2010_Total</t>
  </si>
  <si>
    <t>Asian_2010_Total</t>
  </si>
  <si>
    <t>Native_2010_Total</t>
  </si>
  <si>
    <t>Pacific_2010_Total</t>
  </si>
  <si>
    <t>BlackAlone_2010_Total</t>
  </si>
  <si>
    <t>NativeAlone_2010_Total</t>
  </si>
  <si>
    <t>Total_2010_VAP</t>
  </si>
  <si>
    <t>White_2010_VAP</t>
  </si>
  <si>
    <t>Hispanic_2010_VAP</t>
  </si>
  <si>
    <t>Black_2010_VAP</t>
  </si>
  <si>
    <t>Asian_2010_VAP</t>
  </si>
  <si>
    <t>Native_2010_VAP</t>
  </si>
  <si>
    <t>Pacific_2010_VAP</t>
  </si>
  <si>
    <t>BlackAlone_2010_VAP</t>
  </si>
  <si>
    <t>NativeAlone_2010_VAP</t>
  </si>
  <si>
    <t>Total_2020_NHVAP</t>
  </si>
  <si>
    <t>White_2020_NHVAP</t>
  </si>
  <si>
    <t>Hispanic_2020_NHVAP</t>
  </si>
  <si>
    <t>BlackAlone_2020_NHVAP</t>
  </si>
  <si>
    <t>AsianAlone_2020_NHVAP</t>
  </si>
  <si>
    <t>NativeAlone_2020_NHVAP</t>
  </si>
  <si>
    <t>PacificAlone_2020_NHVAP</t>
  </si>
  <si>
    <t>OtherAlone_2020_NHVAP</t>
  </si>
  <si>
    <t>TwoOrMore_2020_NHVAP</t>
  </si>
  <si>
    <t>Total_2020_Total</t>
  </si>
  <si>
    <t>White_2020_Total</t>
  </si>
  <si>
    <t>Hispanic_2020_Total</t>
  </si>
  <si>
    <t>Black_2020_Total</t>
  </si>
  <si>
    <t>Asian_2020_Total</t>
  </si>
  <si>
    <t>Native_2020_Total</t>
  </si>
  <si>
    <t>Pacific_2020_Total</t>
  </si>
  <si>
    <t>Total_2020_VAP</t>
  </si>
  <si>
    <t>White_2020_VAP</t>
  </si>
  <si>
    <t>Hispanic_2020_VAP</t>
  </si>
  <si>
    <t>Black_2020_VAP</t>
  </si>
  <si>
    <t>Asian_2020_VAP</t>
  </si>
  <si>
    <t>Native_2020_VAP</t>
  </si>
  <si>
    <t>Pacific_2020_VAP</t>
  </si>
  <si>
    <t>Un</t>
  </si>
  <si>
    <t>Dem %</t>
  </si>
  <si>
    <t>Rep %</t>
  </si>
  <si>
    <t>D Win</t>
  </si>
  <si>
    <t>R Win</t>
  </si>
  <si>
    <t>Total</t>
  </si>
  <si>
    <t>Mixed Win Districts</t>
  </si>
  <si>
    <t>2020 National Pres</t>
  </si>
  <si>
    <t>2016 National Pres</t>
  </si>
  <si>
    <t>D Votes</t>
  </si>
  <si>
    <t>R Votes</t>
  </si>
  <si>
    <t>D %</t>
  </si>
  <si>
    <t>R %</t>
  </si>
  <si>
    <t>2016 D %</t>
  </si>
  <si>
    <t>2016 R %</t>
  </si>
  <si>
    <t>2020 D%</t>
  </si>
  <si>
    <t>2020 R %</t>
  </si>
  <si>
    <t>D+ PVI</t>
  </si>
  <si>
    <t>R+ PVI</t>
  </si>
  <si>
    <t>Election</t>
  </si>
  <si>
    <t>2020 Pres</t>
  </si>
  <si>
    <t>2018 AG</t>
  </si>
  <si>
    <t>2018 Sen</t>
  </si>
  <si>
    <t>2018 Gov</t>
  </si>
  <si>
    <t>2016 Sen</t>
  </si>
  <si>
    <t>2016 Pres</t>
  </si>
  <si>
    <t>R % of Seats</t>
  </si>
  <si>
    <t>D % of Vote</t>
  </si>
  <si>
    <t>D % of Seats</t>
  </si>
  <si>
    <t>R% of Votes</t>
  </si>
  <si>
    <t>Difference from Proportionality</t>
  </si>
  <si>
    <t>Total Wins</t>
  </si>
  <si>
    <t>Won at least once</t>
  </si>
  <si>
    <t>PVI</t>
  </si>
  <si>
    <t>Senate Districts Proportionality Analysis by Statewide Elections</t>
  </si>
  <si>
    <t>District</t>
  </si>
  <si>
    <t>2016-2020 D %</t>
  </si>
  <si>
    <t>2016-2020 R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</si>
</sst>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7">
    <xf numFmtId="0" fontId="0" fillId="0" borderId="0" xfId="0"/>
    <xf numFmtId="10" fontId="0" fillId="0" borderId="0" xfId="1" applyNumberFormat="1" applyFont="1"/>
    <xf numFmtId="1" fontId="0" fillId="0" borderId="0" xfId="0" applyNumberFormat="1"/>
    <xf numFmtId="1" fontId="0" fillId="0" borderId="0" xfId="1" applyNumberFormat="1" applyFont="1"/>
    <xf numFmtId="0" fontId="0" fillId="0" borderId="0" xfId="0" applyAlignment="1">
      <alignment horizontal="center"/>
    </xf>
    <xf numFmtId="0" fontId="0" fillId="0" borderId="0" xfId="0" applyAlignment="1"/>
    <xf numFmtId="10" fontId="0" fillId="0" borderId="0" xfId="0" applyNumberFormat="1"/>
    <xf numFmtId="2" fontId="0" fillId="0" borderId="0" xfId="0" applyNumberFormat="1"/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10" fontId="0" fillId="0" borderId="11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10" fontId="0" fillId="0" borderId="10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10" fontId="0" fillId="0" borderId="10" xfId="1" applyNumberFormat="1" applyFont="1" applyBorder="1" applyAlignment="1">
      <alignment horizontal="center"/>
    </xf>
    <xf numFmtId="0" fontId="0" fillId="0" borderId="19" xfId="0" applyBorder="1" applyAlignment="1">
      <alignment horizontal="center"/>
    </xf>
    <xf numFmtId="10" fontId="0" fillId="0" borderId="20" xfId="1" applyNumberFormat="1" applyFont="1" applyBorder="1" applyAlignment="1">
      <alignment horizontal="center"/>
    </xf>
    <xf numFmtId="10" fontId="0" fillId="0" borderId="20" xfId="0" applyNumberFormat="1" applyBorder="1" applyAlignment="1">
      <alignment horizontal="center"/>
    </xf>
    <xf numFmtId="0" fontId="0" fillId="0" borderId="21" xfId="0" applyBorder="1" applyAlignment="1">
      <alignment horizontal="center"/>
    </xf>
    <xf numFmtId="9" fontId="0" fillId="0" borderId="0" xfId="0" applyNumberFormat="1"/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0" fillId="0" borderId="0" xfId="0" applyAlignment="1">
      <alignment horizont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36"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Senate District Symmetry</a:t>
            </a:r>
            <a:r>
              <a:rPr lang="en-US" baseline="0"/>
              <a:t> (Rodden III Plan)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Summary!$B$3</c:f>
              <c:strCache>
                <c:ptCount val="1"/>
                <c:pt idx="0">
                  <c:v>2016-2020 D %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Summary!#REF!</c:f>
            </c:numRef>
          </c:xVal>
          <c:yVal>
            <c:numRef>
              <c:f>Summary!$B$4:$B$36</c:f>
              <c:numCache>
                <c:formatCode>0.00%</c:formatCode>
                <c:ptCount val="33"/>
                <c:pt idx="0">
                  <c:v>0.23353161194489239</c:v>
                </c:pt>
                <c:pt idx="1">
                  <c:v>0.29071398653006136</c:v>
                </c:pt>
                <c:pt idx="2">
                  <c:v>0.30258822204072439</c:v>
                </c:pt>
                <c:pt idx="3">
                  <c:v>0.32839764107111408</c:v>
                </c:pt>
                <c:pt idx="4">
                  <c:v>0.33041557890734119</c:v>
                </c:pt>
                <c:pt idx="5">
                  <c:v>0.33935613185280938</c:v>
                </c:pt>
                <c:pt idx="6">
                  <c:v>0.34640581469119797</c:v>
                </c:pt>
                <c:pt idx="7">
                  <c:v>0.35221204285685354</c:v>
                </c:pt>
                <c:pt idx="8">
                  <c:v>0.35336348892228486</c:v>
                </c:pt>
                <c:pt idx="9">
                  <c:v>0.36240736216304259</c:v>
                </c:pt>
                <c:pt idx="10">
                  <c:v>0.36389224498466521</c:v>
                </c:pt>
                <c:pt idx="11">
                  <c:v>0.36835028686072296</c:v>
                </c:pt>
                <c:pt idx="12">
                  <c:v>0.37056140618817207</c:v>
                </c:pt>
                <c:pt idx="13">
                  <c:v>0.37427426558158</c:v>
                </c:pt>
                <c:pt idx="14">
                  <c:v>0.40850421061502856</c:v>
                </c:pt>
                <c:pt idx="15">
                  <c:v>0.42077100814787788</c:v>
                </c:pt>
                <c:pt idx="16">
                  <c:v>0.4416051944311718</c:v>
                </c:pt>
                <c:pt idx="17">
                  <c:v>0.46499105995608159</c:v>
                </c:pt>
                <c:pt idx="18">
                  <c:v>0.49522533936651586</c:v>
                </c:pt>
                <c:pt idx="19">
                  <c:v>0.49639715021487119</c:v>
                </c:pt>
                <c:pt idx="20">
                  <c:v>0.50223679573784397</c:v>
                </c:pt>
                <c:pt idx="21">
                  <c:v>0.5386269902678299</c:v>
                </c:pt>
                <c:pt idx="22">
                  <c:v>0.56032938740100191</c:v>
                </c:pt>
                <c:pt idx="23">
                  <c:v>0.5606489796410361</c:v>
                </c:pt>
                <c:pt idx="24">
                  <c:v>0.56628297158391028</c:v>
                </c:pt>
                <c:pt idx="25">
                  <c:v>0.57197784175808153</c:v>
                </c:pt>
                <c:pt idx="26">
                  <c:v>0.5751556935383324</c:v>
                </c:pt>
                <c:pt idx="27">
                  <c:v>0.57986441062589533</c:v>
                </c:pt>
                <c:pt idx="28">
                  <c:v>0.60307230772879261</c:v>
                </c:pt>
                <c:pt idx="29">
                  <c:v>0.62645742303967544</c:v>
                </c:pt>
                <c:pt idx="30">
                  <c:v>0.65185399151679158</c:v>
                </c:pt>
                <c:pt idx="31">
                  <c:v>0.66545073059016324</c:v>
                </c:pt>
                <c:pt idx="32">
                  <c:v>0.80277142874193608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794-4B4A-80FE-0C86B98E4AF5}"/>
            </c:ext>
          </c:extLst>
        </c:ser>
        <c:ser>
          <c:idx val="1"/>
          <c:order val="1"/>
          <c:tx>
            <c:strRef>
              <c:f>Summary!$D$3</c:f>
              <c:strCache>
                <c:ptCount val="1"/>
                <c:pt idx="0">
                  <c:v>50%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Summary!#REF!</c:f>
            </c:numRef>
          </c:xVal>
          <c:yVal>
            <c:numRef>
              <c:f>Summary!$D$4:$D$36</c:f>
              <c:numCache>
                <c:formatCode>0%</c:formatCode>
                <c:ptCount val="33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  <c:pt idx="24">
                  <c:v>0.5</c:v>
                </c:pt>
                <c:pt idx="25">
                  <c:v>0.5</c:v>
                </c:pt>
                <c:pt idx="26">
                  <c:v>0.5</c:v>
                </c:pt>
                <c:pt idx="27">
                  <c:v>0.5</c:v>
                </c:pt>
                <c:pt idx="28">
                  <c:v>0.5</c:v>
                </c:pt>
                <c:pt idx="29">
                  <c:v>0.5</c:v>
                </c:pt>
                <c:pt idx="30">
                  <c:v>0.5</c:v>
                </c:pt>
                <c:pt idx="31">
                  <c:v>0.5</c:v>
                </c:pt>
                <c:pt idx="32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794-4B4A-80FE-0C86B98E4A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3658880"/>
        <c:axId val="613659208"/>
      </c:scatterChart>
      <c:valAx>
        <c:axId val="613658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Districts Ordered from Most to Least Republican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3659208"/>
        <c:crosses val="autoZero"/>
        <c:crossBetween val="midCat"/>
      </c:valAx>
      <c:valAx>
        <c:axId val="613659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2016-2020 Democratic</a:t>
                </a:r>
                <a:r>
                  <a:rPr lang="en-US" baseline="0"/>
                  <a:t> Vote %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365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314324</xdr:colOff>
      <xdr:row>8</xdr:row>
      <xdr:rowOff>85724</xdr:rowOff>
    </xdr:from>
    <xdr:to>
      <xdr:col>23</xdr:col>
      <xdr:colOff>85725</xdr:colOff>
      <xdr:row>37</xdr:row>
      <xdr:rowOff>28575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6"/>
  <sheetViews>
    <sheetView tabSelected="1" workbookViewId="0">
      <selection activeCell="N7" sqref="N7"/>
    </sheetView>
  </sheetViews>
  <sheetFormatPr defaultRowHeight="15" x14ac:dyDescent="0.25"/>
  <cols>
    <col min="1" max="1" width="7.28515625" bestFit="1" customWidth="1"/>
    <col min="2" max="2" width="13.5703125" bestFit="1" customWidth="1"/>
    <col min="3" max="3" width="13.42578125" customWidth="1"/>
    <col min="4" max="4" width="0.140625" customWidth="1"/>
    <col min="7" max="7" width="3" bestFit="1" customWidth="1"/>
    <col min="8" max="8" width="5.7109375" bestFit="1" customWidth="1"/>
    <col min="9" max="9" width="6.85546875" bestFit="1" customWidth="1"/>
    <col min="10" max="11" width="9.140625" style="2"/>
    <col min="12" max="12" width="18.42578125" bestFit="1" customWidth="1"/>
    <col min="15" max="15" width="9.28515625" bestFit="1" customWidth="1"/>
    <col min="16" max="16" width="11.28515625" bestFit="1" customWidth="1"/>
    <col min="17" max="17" width="11.7109375" bestFit="1" customWidth="1"/>
    <col min="18" max="19" width="11.5703125" bestFit="1" customWidth="1"/>
    <col min="20" max="20" width="29.7109375" bestFit="1" customWidth="1"/>
  </cols>
  <sheetData>
    <row r="1" spans="1:33" ht="15.75" thickBot="1" x14ac:dyDescent="0.3">
      <c r="G1" t="str">
        <f>'SD district-data'!A1</f>
        <v>ID</v>
      </c>
      <c r="H1" t="str">
        <f>'SD district-data'!B1</f>
        <v>Label</v>
      </c>
      <c r="I1" t="s">
        <v>142</v>
      </c>
      <c r="J1" s="2" t="s">
        <v>112</v>
      </c>
      <c r="K1" s="2" t="s">
        <v>113</v>
      </c>
      <c r="L1" t="s">
        <v>115</v>
      </c>
      <c r="O1" s="23" t="s">
        <v>143</v>
      </c>
      <c r="P1" s="24"/>
      <c r="Q1" s="24"/>
      <c r="R1" s="24"/>
      <c r="S1" s="24"/>
      <c r="T1" s="2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</row>
    <row r="2" spans="1:33" ht="15.75" thickBot="1" x14ac:dyDescent="0.3">
      <c r="G2" s="26" t="s">
        <v>140</v>
      </c>
      <c r="H2" s="26"/>
      <c r="I2" s="26"/>
      <c r="J2" s="3">
        <f>'2020 Pres'!H2+'2018 AG'!H2+'2018 Sen'!H2+'2018 Gov'!H2+'2016 Sen'!H2+'2016 Pres'!H2</f>
        <v>78</v>
      </c>
      <c r="K2" s="3">
        <f>'2020 Pres'!I2+'2018 AG'!I2+'2018 Sen'!I2+'2018 Gov'!I2+'2016 Sen'!I2+'2016 Pres'!I2</f>
        <v>120</v>
      </c>
      <c r="L2">
        <f>SUM(L4:L36)</f>
        <v>12</v>
      </c>
      <c r="O2" s="8" t="s">
        <v>128</v>
      </c>
      <c r="P2" s="9" t="s">
        <v>136</v>
      </c>
      <c r="Q2" s="9" t="s">
        <v>137</v>
      </c>
      <c r="R2" s="9" t="s">
        <v>138</v>
      </c>
      <c r="S2" s="9" t="s">
        <v>135</v>
      </c>
      <c r="T2" s="10" t="s">
        <v>139</v>
      </c>
      <c r="U2" s="4"/>
      <c r="V2" s="5"/>
      <c r="W2" s="5"/>
      <c r="X2" s="4"/>
      <c r="Y2" s="5"/>
      <c r="Z2" s="5"/>
      <c r="AA2" s="4"/>
      <c r="AB2" s="5"/>
      <c r="AC2" s="5"/>
      <c r="AD2" s="4"/>
      <c r="AE2" s="5"/>
      <c r="AF2" s="5"/>
    </row>
    <row r="3" spans="1:33" x14ac:dyDescent="0.25">
      <c r="A3" t="s">
        <v>144</v>
      </c>
      <c r="B3" t="s">
        <v>145</v>
      </c>
      <c r="C3" t="s">
        <v>146</v>
      </c>
      <c r="D3" s="22">
        <v>0.5</v>
      </c>
      <c r="G3" s="26" t="s">
        <v>141</v>
      </c>
      <c r="H3" s="26"/>
      <c r="I3" s="26"/>
      <c r="J3" s="3">
        <f>COUNTIF(J4:J36,"&lt;&gt;0")</f>
        <v>18</v>
      </c>
      <c r="K3" s="3">
        <f>COUNTIF(K4:K36,"&lt;&gt;0")</f>
        <v>27</v>
      </c>
      <c r="O3" s="11" t="s">
        <v>129</v>
      </c>
      <c r="P3" s="12">
        <f>'2020 Pres'!D2/SUM('2020 Pres'!D2:E2)</f>
        <v>0.45923302352297285</v>
      </c>
      <c r="Q3" s="12">
        <f>'2020 Pres'!H2/SUM('2020 Pres'!H2:I2)</f>
        <v>0.39393939393939392</v>
      </c>
      <c r="R3" s="12">
        <f>'2020 Pres'!E2/SUM('2020 Pres'!D2:E2)</f>
        <v>0.54076697647702721</v>
      </c>
      <c r="S3" s="12">
        <f>'2020 Pres'!I2/SUM('2020 Pres'!H2:I2)</f>
        <v>0.60606060606060608</v>
      </c>
      <c r="T3" s="13" t="str">
        <f>IF(S3-R3&gt;0,CONCATENATE("R+",ROUND(100*(S3-R3),1)),CONCATENATE("D+",ROUND(100*(R3-S3),1)))</f>
        <v>R+6.5</v>
      </c>
    </row>
    <row r="4" spans="1:33" x14ac:dyDescent="0.25">
      <c r="A4">
        <f>'2016-2020 Comp'!B14</f>
        <v>12</v>
      </c>
      <c r="B4" s="6">
        <f>'2016-2020 Comp'!D14/SUM('2016-2020 Comp'!$D14:$E14)</f>
        <v>0.23353161194489239</v>
      </c>
      <c r="C4" s="6">
        <f>'2016-2020 Comp'!E14/SUM('2016-2020 Comp'!$D14:$E14)</f>
        <v>0.76646838805510764</v>
      </c>
      <c r="D4" s="22">
        <v>0.5</v>
      </c>
      <c r="E4" s="22"/>
      <c r="G4">
        <f>'SD district-data'!A3</f>
        <v>1</v>
      </c>
      <c r="H4">
        <f>'SD district-data'!B3</f>
        <v>1</v>
      </c>
      <c r="I4" t="str">
        <f>PVI!C3</f>
        <v>D+5.7</v>
      </c>
      <c r="J4" s="3">
        <f>'2020 Pres'!H3+'2018 AG'!H3+'2018 Sen'!H3+'2018 Gov'!H3+'2016 Sen'!H3+'2016 Pres'!H3</f>
        <v>6</v>
      </c>
      <c r="K4" s="3">
        <f>'2020 Pres'!I3+'2018 AG'!I3+'2018 Sen'!I3+'2018 Gov'!I3+'2016 Sen'!I3+'2016 Pres'!I3</f>
        <v>0</v>
      </c>
      <c r="L4">
        <f>IF(AND(K4&lt;&gt;0,K4&lt;&gt;6),1,0)</f>
        <v>0</v>
      </c>
      <c r="O4" s="14" t="s">
        <v>130</v>
      </c>
      <c r="P4" s="15">
        <f>'2018 AG'!D2/SUM('2018 AG'!D2:E2)</f>
        <v>0.47826112865331277</v>
      </c>
      <c r="Q4" s="15">
        <f>'2018 AG'!H2/SUM('2018 AG'!H2:I2)</f>
        <v>0.42424242424242425</v>
      </c>
      <c r="R4" s="15">
        <f>'2018 AG'!E2/SUM('2018 AG'!D2:E2)</f>
        <v>0.52173887134668717</v>
      </c>
      <c r="S4" s="15">
        <f>'2018 AG'!I2/SUM('2018 AG'!H2:I2)</f>
        <v>0.5757575757575758</v>
      </c>
      <c r="T4" s="16" t="str">
        <f t="shared" ref="T4:T8" si="0">IF(S4-R4&gt;0,CONCATENATE("R+",ROUND(100*(S4-R4),1)),CONCATENATE("D+",ROUND(100*(R4-S4),1)))</f>
        <v>R+5.4</v>
      </c>
    </row>
    <row r="5" spans="1:33" x14ac:dyDescent="0.25">
      <c r="A5">
        <f>'2016-2020 Comp'!B19</f>
        <v>17</v>
      </c>
      <c r="B5" s="6">
        <f>'2016-2020 Comp'!D19/SUM('2016-2020 Comp'!$D19:$E19)</f>
        <v>0.29071398653006136</v>
      </c>
      <c r="C5" s="6">
        <f>'2016-2020 Comp'!E19/SUM('2016-2020 Comp'!$D19:$E19)</f>
        <v>0.70928601346993858</v>
      </c>
      <c r="D5" s="22">
        <v>0.5</v>
      </c>
      <c r="E5" s="22"/>
      <c r="G5">
        <f>'SD district-data'!A4</f>
        <v>2</v>
      </c>
      <c r="H5">
        <f>'SD district-data'!B4</f>
        <v>2</v>
      </c>
      <c r="I5" t="str">
        <f>PVI!C4</f>
        <v>R+11.7</v>
      </c>
      <c r="J5" s="3">
        <f>'2020 Pres'!H4+'2018 AG'!H4+'2018 Sen'!H4+'2018 Gov'!H4+'2016 Sen'!H4+'2016 Pres'!H4</f>
        <v>1</v>
      </c>
      <c r="K5" s="3">
        <f>'2020 Pres'!I4+'2018 AG'!I4+'2018 Sen'!I4+'2018 Gov'!I4+'2016 Sen'!I4+'2016 Pres'!I4</f>
        <v>5</v>
      </c>
      <c r="L5">
        <f t="shared" ref="L5:L36" si="1">IF(AND(K5&lt;&gt;0,K5&lt;&gt;6),1,0)</f>
        <v>1</v>
      </c>
      <c r="O5" s="14" t="s">
        <v>131</v>
      </c>
      <c r="P5" s="15">
        <f>'2018 Sen'!D2/SUM('2018 Sen'!D2:E2)</f>
        <v>0.53407432450639902</v>
      </c>
      <c r="Q5" s="15">
        <f>'2018 Sen'!H2/SUM('2018 Sen'!H2:I2)</f>
        <v>0.54545454545454541</v>
      </c>
      <c r="R5" s="15">
        <f>SUM('2018 Sen'!E2/SUM('2018 Sen'!D2:E2))</f>
        <v>0.46592567549360098</v>
      </c>
      <c r="S5" s="15">
        <f>'2018 Sen'!I2/SUM('2018 Sen'!H2:I2)</f>
        <v>0.45454545454545453</v>
      </c>
      <c r="T5" s="16" t="str">
        <f t="shared" si="0"/>
        <v>D+1.1</v>
      </c>
    </row>
    <row r="6" spans="1:33" x14ac:dyDescent="0.25">
      <c r="A6">
        <f>'2016-2020 Comp'!B28</f>
        <v>26</v>
      </c>
      <c r="B6" s="6">
        <f>'2016-2020 Comp'!D28/SUM('2016-2020 Comp'!$D28:$E28)</f>
        <v>0.30258822204072439</v>
      </c>
      <c r="C6" s="6">
        <f>'2016-2020 Comp'!E28/SUM('2016-2020 Comp'!$D28:$E28)</f>
        <v>0.69741177795927567</v>
      </c>
      <c r="D6" s="22">
        <v>0.5</v>
      </c>
      <c r="E6" s="22"/>
      <c r="G6">
        <f>'SD district-data'!A5</f>
        <v>3</v>
      </c>
      <c r="H6">
        <f>'SD district-data'!B5</f>
        <v>3</v>
      </c>
      <c r="I6" t="str">
        <f>PVI!C5</f>
        <v>D+29.9</v>
      </c>
      <c r="J6" s="3">
        <f>'2020 Pres'!H5+'2018 AG'!H5+'2018 Sen'!H5+'2018 Gov'!H5+'2016 Sen'!H5+'2016 Pres'!H5</f>
        <v>6</v>
      </c>
      <c r="K6" s="3">
        <f>'2020 Pres'!I5+'2018 AG'!I5+'2018 Sen'!I5+'2018 Gov'!I5+'2016 Sen'!I5+'2016 Pres'!I5</f>
        <v>0</v>
      </c>
      <c r="L6">
        <f t="shared" si="1"/>
        <v>0</v>
      </c>
      <c r="O6" s="14" t="s">
        <v>132</v>
      </c>
      <c r="P6" s="15">
        <f>'2018 Gov'!D2/SUM('2018 Gov'!D2:E2)</f>
        <v>0.48074965552846333</v>
      </c>
      <c r="Q6" s="15">
        <f>'2018 Gov'!H2/SUM('2018 Gov'!H2:I2)</f>
        <v>0.45454545454545453</v>
      </c>
      <c r="R6" s="15">
        <f>SUM('2018 Gov'!E2/SUM('2018 Gov'!D2:E2))</f>
        <v>0.51925034447153662</v>
      </c>
      <c r="S6" s="15">
        <f>'2018 Gov'!I2/SUM('2018 Gov'!H2:I2)</f>
        <v>0.54545454545454541</v>
      </c>
      <c r="T6" s="16" t="str">
        <f t="shared" si="0"/>
        <v>R+2.6</v>
      </c>
    </row>
    <row r="7" spans="1:33" x14ac:dyDescent="0.25">
      <c r="A7">
        <f>'2016-2020 Comp'!B21</f>
        <v>19</v>
      </c>
      <c r="B7" s="6">
        <f>'2016-2020 Comp'!D21/SUM('2016-2020 Comp'!$D21:$E21)</f>
        <v>0.32839764107111408</v>
      </c>
      <c r="C7" s="6">
        <f>'2016-2020 Comp'!E21/SUM('2016-2020 Comp'!$D21:$E21)</f>
        <v>0.67160235892888598</v>
      </c>
      <c r="D7" s="22">
        <v>0.5</v>
      </c>
      <c r="E7" s="22"/>
      <c r="G7">
        <f>'SD district-data'!A6</f>
        <v>4</v>
      </c>
      <c r="H7">
        <f>'SD district-data'!B6</f>
        <v>4</v>
      </c>
      <c r="I7" t="str">
        <f>PVI!C6</f>
        <v>R+16.3</v>
      </c>
      <c r="J7" s="3">
        <f>'2020 Pres'!H6+'2018 AG'!H6+'2018 Sen'!H6+'2018 Gov'!H6+'2016 Sen'!H6+'2016 Pres'!H6</f>
        <v>0</v>
      </c>
      <c r="K7" s="3">
        <f>'2020 Pres'!I6+'2018 AG'!I6+'2018 Sen'!I6+'2018 Gov'!I6+'2016 Sen'!I6+'2016 Pres'!I6</f>
        <v>6</v>
      </c>
      <c r="L7">
        <f t="shared" si="1"/>
        <v>0</v>
      </c>
      <c r="O7" s="14" t="s">
        <v>133</v>
      </c>
      <c r="P7" s="17">
        <f>'2016 Sen'!D2/SUM('2016 Sen'!D2:E2)</f>
        <v>0.3903660950351629</v>
      </c>
      <c r="Q7" s="17">
        <f>'2016 Sen'!H2/SUM('2016 Sen'!H2:I2)</f>
        <v>0.18181818181818182</v>
      </c>
      <c r="R7" s="15">
        <f>SUM('2016 Sen'!E2/SUM('2016 Sen'!D2:E2))</f>
        <v>0.60963390496483705</v>
      </c>
      <c r="S7" s="15">
        <f>'2016 Sen'!I2/SUM('2016 Sen'!H2:I2)</f>
        <v>0.81818181818181823</v>
      </c>
      <c r="T7" s="16" t="str">
        <f t="shared" si="0"/>
        <v>R+20.9</v>
      </c>
    </row>
    <row r="8" spans="1:33" ht="15.75" thickBot="1" x14ac:dyDescent="0.3">
      <c r="A8">
        <f>'2016-2020 Comp'!B32</f>
        <v>30</v>
      </c>
      <c r="B8" s="6">
        <f>'2016-2020 Comp'!D32/SUM('2016-2020 Comp'!$D32:$E32)</f>
        <v>0.33041557890734119</v>
      </c>
      <c r="C8" s="6">
        <f>'2016-2020 Comp'!E32/SUM('2016-2020 Comp'!$D32:$E32)</f>
        <v>0.66958442109265881</v>
      </c>
      <c r="D8" s="22">
        <v>0.5</v>
      </c>
      <c r="E8" s="22"/>
      <c r="G8">
        <f>'SD district-data'!A7</f>
        <v>5</v>
      </c>
      <c r="H8">
        <f>'SD district-data'!B7</f>
        <v>5</v>
      </c>
      <c r="I8" t="str">
        <f>PVI!C7</f>
        <v>D+5.3</v>
      </c>
      <c r="J8" s="3">
        <f>'2020 Pres'!H7+'2018 AG'!H7+'2018 Sen'!H7+'2018 Gov'!H7+'2016 Sen'!H7+'2016 Pres'!H7</f>
        <v>6</v>
      </c>
      <c r="K8" s="3">
        <f>'2020 Pres'!I7+'2018 AG'!I7+'2018 Sen'!I7+'2018 Gov'!I7+'2016 Sen'!I7+'2016 Pres'!I7</f>
        <v>0</v>
      </c>
      <c r="L8">
        <f t="shared" si="1"/>
        <v>0</v>
      </c>
      <c r="O8" s="18" t="s">
        <v>134</v>
      </c>
      <c r="P8" s="19">
        <f>'2016 Pres'!D2/SUM('2016 Pres'!D2:E2)</f>
        <v>0.45732315422864095</v>
      </c>
      <c r="Q8" s="19">
        <f>'2016 Pres'!H2/SUM('2018 Gov'!H2:I2)</f>
        <v>0.36363636363636365</v>
      </c>
      <c r="R8" s="20">
        <f>SUM('2016 Pres'!E2/SUM('2016 Pres'!D2:E2))</f>
        <v>0.54267684577135911</v>
      </c>
      <c r="S8" s="20">
        <f>'2016 Pres'!I2/SUM('2016 Pres'!H2:I2)</f>
        <v>0.63636363636363635</v>
      </c>
      <c r="T8" s="21" t="str">
        <f t="shared" si="0"/>
        <v>R+9.4</v>
      </c>
    </row>
    <row r="9" spans="1:33" x14ac:dyDescent="0.25">
      <c r="A9">
        <f>'2016-2020 Comp'!B33</f>
        <v>31</v>
      </c>
      <c r="B9" s="6">
        <f>'2016-2020 Comp'!D33/SUM('2016-2020 Comp'!$D33:$E33)</f>
        <v>0.33935613185280938</v>
      </c>
      <c r="C9" s="6">
        <f>'2016-2020 Comp'!E33/SUM('2016-2020 Comp'!$D33:$E33)</f>
        <v>0.66064386814719056</v>
      </c>
      <c r="D9" s="22">
        <v>0.5</v>
      </c>
      <c r="E9" s="22"/>
      <c r="G9">
        <f>'SD district-data'!A8</f>
        <v>6</v>
      </c>
      <c r="H9">
        <f>'SD district-data'!B8</f>
        <v>6</v>
      </c>
      <c r="I9" t="str">
        <f>PVI!C8</f>
        <v>D+5.7</v>
      </c>
      <c r="J9" s="3">
        <f>'2020 Pres'!H8+'2018 AG'!H8+'2018 Sen'!H8+'2018 Gov'!H8+'2016 Sen'!H8+'2016 Pres'!H8</f>
        <v>5</v>
      </c>
      <c r="K9" s="3">
        <f>'2020 Pres'!I8+'2018 AG'!I8+'2018 Sen'!I8+'2018 Gov'!I8+'2016 Sen'!I8+'2016 Pres'!I8</f>
        <v>1</v>
      </c>
      <c r="L9">
        <f t="shared" si="1"/>
        <v>1</v>
      </c>
      <c r="R9" s="1"/>
    </row>
    <row r="10" spans="1:33" x14ac:dyDescent="0.25">
      <c r="A10">
        <f>'2016-2020 Comp'!B6</f>
        <v>4</v>
      </c>
      <c r="B10" s="6">
        <f>'2016-2020 Comp'!D6/SUM('2016-2020 Comp'!$D6:$E6)</f>
        <v>0.34640581469119797</v>
      </c>
      <c r="C10" s="6">
        <f>'2016-2020 Comp'!E6/SUM('2016-2020 Comp'!$D6:$E6)</f>
        <v>0.65359418530880198</v>
      </c>
      <c r="D10" s="22">
        <v>0.5</v>
      </c>
      <c r="E10" s="22"/>
      <c r="G10">
        <f>'SD district-data'!A9</f>
        <v>7</v>
      </c>
      <c r="H10">
        <f>'SD district-data'!B9</f>
        <v>7</v>
      </c>
      <c r="I10" t="str">
        <f>PVI!C9</f>
        <v>R+7.8</v>
      </c>
      <c r="J10" s="3">
        <f>'2020 Pres'!H9+'2018 AG'!H9+'2018 Sen'!H9+'2018 Gov'!H9+'2016 Sen'!H9+'2016 Pres'!H9</f>
        <v>1</v>
      </c>
      <c r="K10" s="3">
        <f>'2020 Pres'!I9+'2018 AG'!I9+'2018 Sen'!I9+'2018 Gov'!I9+'2016 Sen'!I9+'2016 Pres'!I9</f>
        <v>5</v>
      </c>
      <c r="L10">
        <f t="shared" si="1"/>
        <v>1</v>
      </c>
      <c r="R10" s="1"/>
    </row>
    <row r="11" spans="1:33" x14ac:dyDescent="0.25">
      <c r="A11">
        <f>'2016-2020 Comp'!B24</f>
        <v>22</v>
      </c>
      <c r="B11" s="6">
        <f>'2016-2020 Comp'!D24/SUM('2016-2020 Comp'!$D24:$E24)</f>
        <v>0.35221204285685354</v>
      </c>
      <c r="C11" s="6">
        <f>'2016-2020 Comp'!E24/SUM('2016-2020 Comp'!$D24:$E24)</f>
        <v>0.64778795714314652</v>
      </c>
      <c r="D11" s="22">
        <v>0.5</v>
      </c>
      <c r="E11" s="22"/>
      <c r="G11">
        <f>'SD district-data'!A10</f>
        <v>8</v>
      </c>
      <c r="H11">
        <f>'SD district-data'!B10</f>
        <v>8</v>
      </c>
      <c r="I11" t="str">
        <f>PVI!C10</f>
        <v>D+6.6</v>
      </c>
      <c r="J11" s="3">
        <f>'2020 Pres'!H10+'2018 AG'!H10+'2018 Sen'!H10+'2018 Gov'!H10+'2016 Sen'!H10+'2016 Pres'!H10</f>
        <v>5</v>
      </c>
      <c r="K11" s="3">
        <f>'2020 Pres'!I10+'2018 AG'!I10+'2018 Sen'!I10+'2018 Gov'!I10+'2016 Sen'!I10+'2016 Pres'!I10</f>
        <v>1</v>
      </c>
      <c r="L11">
        <f t="shared" si="1"/>
        <v>1</v>
      </c>
    </row>
    <row r="12" spans="1:33" x14ac:dyDescent="0.25">
      <c r="A12">
        <f>'2016-2020 Comp'!B22</f>
        <v>20</v>
      </c>
      <c r="B12" s="6">
        <f>'2016-2020 Comp'!D22/SUM('2016-2020 Comp'!$D22:$E22)</f>
        <v>0.35336348892228486</v>
      </c>
      <c r="C12" s="6">
        <f>'2016-2020 Comp'!E22/SUM('2016-2020 Comp'!$D22:$E22)</f>
        <v>0.64663651107771514</v>
      </c>
      <c r="D12" s="22">
        <v>0.5</v>
      </c>
      <c r="E12" s="22"/>
      <c r="G12">
        <f>'SD district-data'!A11</f>
        <v>9</v>
      </c>
      <c r="H12">
        <f>'SD district-data'!B11</f>
        <v>9</v>
      </c>
      <c r="I12" t="str">
        <f>PVI!C11</f>
        <v>R+11.1</v>
      </c>
      <c r="J12" s="3">
        <f>'2020 Pres'!H11+'2018 AG'!H11+'2018 Sen'!H11+'2018 Gov'!H11+'2016 Sen'!H11+'2016 Pres'!H11</f>
        <v>0</v>
      </c>
      <c r="K12" s="3">
        <f>'2020 Pres'!I11+'2018 AG'!I11+'2018 Sen'!I11+'2018 Gov'!I11+'2016 Sen'!I11+'2016 Pres'!I11</f>
        <v>6</v>
      </c>
      <c r="L12">
        <f t="shared" si="1"/>
        <v>0</v>
      </c>
    </row>
    <row r="13" spans="1:33" x14ac:dyDescent="0.25">
      <c r="A13">
        <f>'2016-2020 Comp'!B35</f>
        <v>33</v>
      </c>
      <c r="B13" s="6">
        <f>'2016-2020 Comp'!D35/SUM('2016-2020 Comp'!$D35:$E35)</f>
        <v>0.36240736216304259</v>
      </c>
      <c r="C13" s="6">
        <f>'2016-2020 Comp'!E35/SUM('2016-2020 Comp'!$D35:$E35)</f>
        <v>0.63759263783695741</v>
      </c>
      <c r="D13" s="22">
        <v>0.5</v>
      </c>
      <c r="E13" s="22"/>
      <c r="G13">
        <f>'SD district-data'!A12</f>
        <v>10</v>
      </c>
      <c r="H13">
        <f>'SD district-data'!B12</f>
        <v>10</v>
      </c>
      <c r="I13" t="str">
        <f>PVI!C12</f>
        <v>R+14.3</v>
      </c>
      <c r="J13" s="3">
        <f>'2020 Pres'!H12+'2018 AG'!H12+'2018 Sen'!H12+'2018 Gov'!H12+'2016 Sen'!H12+'2016 Pres'!H12</f>
        <v>0</v>
      </c>
      <c r="K13" s="3">
        <f>'2020 Pres'!I12+'2018 AG'!I12+'2018 Sen'!I12+'2018 Gov'!I12+'2016 Sen'!I12+'2016 Pres'!I12</f>
        <v>6</v>
      </c>
      <c r="L13">
        <f t="shared" si="1"/>
        <v>0</v>
      </c>
    </row>
    <row r="14" spans="1:33" x14ac:dyDescent="0.25">
      <c r="A14">
        <f>'2016-2020 Comp'!B31</f>
        <v>29</v>
      </c>
      <c r="B14" s="6">
        <f>'2016-2020 Comp'!D31/SUM('2016-2020 Comp'!$D31:$E31)</f>
        <v>0.36389224498466521</v>
      </c>
      <c r="C14" s="6">
        <f>'2016-2020 Comp'!E31/SUM('2016-2020 Comp'!$D31:$E31)</f>
        <v>0.63610775501533479</v>
      </c>
      <c r="D14" s="22">
        <v>0.5</v>
      </c>
      <c r="E14" s="22"/>
      <c r="G14">
        <f>'SD district-data'!A13</f>
        <v>11</v>
      </c>
      <c r="H14">
        <f>'SD district-data'!B13</f>
        <v>11</v>
      </c>
      <c r="I14" t="str">
        <f>PVI!C13</f>
        <v>R+3.9</v>
      </c>
      <c r="J14" s="3">
        <f>'2020 Pres'!H13+'2018 AG'!H13+'2018 Sen'!H13+'2018 Gov'!H13+'2016 Sen'!H13+'2016 Pres'!H13</f>
        <v>3</v>
      </c>
      <c r="K14" s="3">
        <f>'2020 Pres'!I13+'2018 AG'!I13+'2018 Sen'!I13+'2018 Gov'!I13+'2016 Sen'!I13+'2016 Pres'!I13</f>
        <v>3</v>
      </c>
      <c r="L14">
        <f t="shared" si="1"/>
        <v>1</v>
      </c>
    </row>
    <row r="15" spans="1:33" x14ac:dyDescent="0.25">
      <c r="A15">
        <f>'2016-2020 Comp'!B17</f>
        <v>15</v>
      </c>
      <c r="B15" s="6">
        <f>'2016-2020 Comp'!D17/SUM('2016-2020 Comp'!$D17:$E17)</f>
        <v>0.36835028686072296</v>
      </c>
      <c r="C15" s="6">
        <f>'2016-2020 Comp'!E17/SUM('2016-2020 Comp'!$D17:$E17)</f>
        <v>0.63164971313927709</v>
      </c>
      <c r="D15" s="22">
        <v>0.5</v>
      </c>
      <c r="E15" s="22"/>
      <c r="G15">
        <f>'SD district-data'!A14</f>
        <v>12</v>
      </c>
      <c r="H15">
        <f>'SD district-data'!B14</f>
        <v>12</v>
      </c>
      <c r="I15" t="str">
        <f>PVI!C14</f>
        <v>R+29.8</v>
      </c>
      <c r="J15" s="3">
        <f>'2020 Pres'!H14+'2018 AG'!H14+'2018 Sen'!H14+'2018 Gov'!H14+'2016 Sen'!H14+'2016 Pres'!H14</f>
        <v>0</v>
      </c>
      <c r="K15" s="3">
        <f>'2020 Pres'!I14+'2018 AG'!I14+'2018 Sen'!I14+'2018 Gov'!I14+'2016 Sen'!I14+'2016 Pres'!I14</f>
        <v>6</v>
      </c>
      <c r="L15">
        <f t="shared" si="1"/>
        <v>0</v>
      </c>
    </row>
    <row r="16" spans="1:33" x14ac:dyDescent="0.25">
      <c r="A16">
        <f>'2016-2020 Comp'!B12</f>
        <v>10</v>
      </c>
      <c r="B16" s="6">
        <f>'2016-2020 Comp'!D12/SUM('2016-2020 Comp'!$D12:$E12)</f>
        <v>0.37056140618817207</v>
      </c>
      <c r="C16" s="6">
        <f>'2016-2020 Comp'!E12/SUM('2016-2020 Comp'!$D12:$E12)</f>
        <v>0.62943859381182787</v>
      </c>
      <c r="D16" s="22">
        <v>0.5</v>
      </c>
      <c r="E16" s="22"/>
      <c r="G16">
        <f>'SD district-data'!A15</f>
        <v>13</v>
      </c>
      <c r="H16">
        <f>'SD district-data'!B15</f>
        <v>13</v>
      </c>
      <c r="I16" t="str">
        <f>PVI!C15</f>
        <v>D+10.2</v>
      </c>
      <c r="J16" s="3">
        <f>'2020 Pres'!H15+'2018 AG'!H15+'2018 Sen'!H15+'2018 Gov'!H15+'2016 Sen'!H15+'2016 Pres'!H15</f>
        <v>6</v>
      </c>
      <c r="K16" s="3">
        <f>'2020 Pres'!I15+'2018 AG'!I15+'2018 Sen'!I15+'2018 Gov'!I15+'2016 Sen'!I15+'2016 Pres'!I15</f>
        <v>0</v>
      </c>
      <c r="L16">
        <f t="shared" si="1"/>
        <v>0</v>
      </c>
    </row>
    <row r="17" spans="1:12" x14ac:dyDescent="0.25">
      <c r="A17">
        <f>'2016-2020 Comp'!B16</f>
        <v>14</v>
      </c>
      <c r="B17" s="6">
        <f>'2016-2020 Comp'!D16/SUM('2016-2020 Comp'!$D16:$E16)</f>
        <v>0.37427426558158</v>
      </c>
      <c r="C17" s="6">
        <f>'2016-2020 Comp'!E16/SUM('2016-2020 Comp'!$D16:$E16)</f>
        <v>0.62572573441842005</v>
      </c>
      <c r="D17" s="22">
        <v>0.5</v>
      </c>
      <c r="E17" s="22"/>
      <c r="G17">
        <f>'SD district-data'!A16</f>
        <v>14</v>
      </c>
      <c r="H17">
        <f>'SD district-data'!B16</f>
        <v>14</v>
      </c>
      <c r="I17" t="str">
        <f>PVI!C16</f>
        <v>R+12.9</v>
      </c>
      <c r="J17" s="3">
        <f>'2020 Pres'!H16+'2018 AG'!H16+'2018 Sen'!H16+'2018 Gov'!H16+'2016 Sen'!H16+'2016 Pres'!H16</f>
        <v>0</v>
      </c>
      <c r="K17" s="3">
        <f>'2020 Pres'!I16+'2018 AG'!I16+'2018 Sen'!I16+'2018 Gov'!I16+'2016 Sen'!I16+'2016 Pres'!I16</f>
        <v>6</v>
      </c>
      <c r="L17">
        <f t="shared" si="1"/>
        <v>0</v>
      </c>
    </row>
    <row r="18" spans="1:12" x14ac:dyDescent="0.25">
      <c r="A18">
        <f>'2016-2020 Comp'!B4</f>
        <v>2</v>
      </c>
      <c r="B18" s="6">
        <f>'2016-2020 Comp'!D4/SUM('2016-2020 Comp'!$D4:$E4)</f>
        <v>0.40850421061502856</v>
      </c>
      <c r="C18" s="6">
        <f>'2016-2020 Comp'!E4/SUM('2016-2020 Comp'!$D4:$E4)</f>
        <v>0.59149578938497149</v>
      </c>
      <c r="D18" s="22">
        <v>0.5</v>
      </c>
      <c r="E18" s="22"/>
      <c r="G18">
        <f>'SD district-data'!A17</f>
        <v>15</v>
      </c>
      <c r="H18">
        <f>'SD district-data'!B17</f>
        <v>15</v>
      </c>
      <c r="I18" t="str">
        <f>PVI!C17</f>
        <v>R+17.3</v>
      </c>
      <c r="J18" s="3">
        <f>'2020 Pres'!H17+'2018 AG'!H17+'2018 Sen'!H17+'2018 Gov'!H17+'2016 Sen'!H17+'2016 Pres'!H17</f>
        <v>0</v>
      </c>
      <c r="K18" s="3">
        <f>'2020 Pres'!I17+'2018 AG'!I17+'2018 Sen'!I17+'2018 Gov'!I17+'2016 Sen'!I17+'2016 Pres'!I17</f>
        <v>6</v>
      </c>
      <c r="L18">
        <f t="shared" si="1"/>
        <v>0</v>
      </c>
    </row>
    <row r="19" spans="1:12" x14ac:dyDescent="0.25">
      <c r="A19">
        <f>'2016-2020 Comp'!B11</f>
        <v>9</v>
      </c>
      <c r="B19" s="6">
        <f>'2016-2020 Comp'!D11/SUM('2016-2020 Comp'!$D11:$E11)</f>
        <v>0.42077100814787788</v>
      </c>
      <c r="C19" s="6">
        <f>'2016-2020 Comp'!E11/SUM('2016-2020 Comp'!$D11:$E11)</f>
        <v>0.57922899185212207</v>
      </c>
      <c r="D19" s="22">
        <v>0.5</v>
      </c>
      <c r="E19" s="22"/>
      <c r="G19">
        <f>'SD district-data'!A18</f>
        <v>16</v>
      </c>
      <c r="H19">
        <f>'SD district-data'!B18</f>
        <v>16</v>
      </c>
      <c r="I19" t="str">
        <f>PVI!C18</f>
        <v>D+11.9</v>
      </c>
      <c r="J19" s="3">
        <f>'2020 Pres'!H18+'2018 AG'!H18+'2018 Sen'!H18+'2018 Gov'!H18+'2016 Sen'!H18+'2016 Pres'!H18</f>
        <v>5</v>
      </c>
      <c r="K19" s="3">
        <f>'2020 Pres'!I18+'2018 AG'!I18+'2018 Sen'!I18+'2018 Gov'!I18+'2016 Sen'!I18+'2016 Pres'!I18</f>
        <v>1</v>
      </c>
      <c r="L19">
        <f t="shared" si="1"/>
        <v>1</v>
      </c>
    </row>
    <row r="20" spans="1:12" x14ac:dyDescent="0.25">
      <c r="A20">
        <f>'2016-2020 Comp'!B34</f>
        <v>32</v>
      </c>
      <c r="B20" s="6">
        <f>'2016-2020 Comp'!D34/SUM('2016-2020 Comp'!$D34:$E34)</f>
        <v>0.4416051944311718</v>
      </c>
      <c r="C20" s="6">
        <f>'2016-2020 Comp'!E34/SUM('2016-2020 Comp'!$D34:$E34)</f>
        <v>0.55839480556882815</v>
      </c>
      <c r="D20" s="22">
        <v>0.5</v>
      </c>
      <c r="E20" s="22"/>
      <c r="G20">
        <f>'SD district-data'!A19</f>
        <v>17</v>
      </c>
      <c r="H20">
        <f>'SD district-data'!B19</f>
        <v>17</v>
      </c>
      <c r="I20" t="str">
        <f>PVI!C19</f>
        <v>R+22.2</v>
      </c>
      <c r="J20" s="3">
        <f>'2020 Pres'!H19+'2018 AG'!H19+'2018 Sen'!H19+'2018 Gov'!H19+'2016 Sen'!H19+'2016 Pres'!H19</f>
        <v>0</v>
      </c>
      <c r="K20" s="3">
        <f>'2020 Pres'!I19+'2018 AG'!I19+'2018 Sen'!I19+'2018 Gov'!I19+'2016 Sen'!I19+'2016 Pres'!I19</f>
        <v>6</v>
      </c>
      <c r="L20">
        <f t="shared" si="1"/>
        <v>0</v>
      </c>
    </row>
    <row r="21" spans="1:12" x14ac:dyDescent="0.25">
      <c r="A21">
        <f>'2016-2020 Comp'!B9</f>
        <v>7</v>
      </c>
      <c r="B21" s="6">
        <f>'2016-2020 Comp'!D9/SUM('2016-2020 Comp'!$D9:$E9)</f>
        <v>0.46499105995608159</v>
      </c>
      <c r="C21" s="6">
        <f>'2016-2020 Comp'!E9/SUM('2016-2020 Comp'!$D9:$E9)</f>
        <v>0.53500894004391841</v>
      </c>
      <c r="D21" s="22">
        <v>0.5</v>
      </c>
      <c r="E21" s="22"/>
      <c r="G21">
        <f>'SD district-data'!A20</f>
        <v>18</v>
      </c>
      <c r="H21">
        <f>'SD district-data'!B20</f>
        <v>18</v>
      </c>
      <c r="I21" t="str">
        <f>PVI!C20</f>
        <v>R+2</v>
      </c>
      <c r="J21" s="3">
        <f>'2020 Pres'!H20+'2018 AG'!H20+'2018 Sen'!H20+'2018 Gov'!H20+'2016 Sen'!H20+'2016 Pres'!H20</f>
        <v>4</v>
      </c>
      <c r="K21" s="3">
        <f>'2020 Pres'!I20+'2018 AG'!I20+'2018 Sen'!I20+'2018 Gov'!I20+'2016 Sen'!I20+'2016 Pres'!I20</f>
        <v>2</v>
      </c>
      <c r="L21">
        <f t="shared" si="1"/>
        <v>1</v>
      </c>
    </row>
    <row r="22" spans="1:12" x14ac:dyDescent="0.25">
      <c r="A22">
        <f>'2016-2020 Comp'!B13</f>
        <v>11</v>
      </c>
      <c r="B22" s="6">
        <f>'2016-2020 Comp'!D13/SUM('2016-2020 Comp'!$D13:$E13)</f>
        <v>0.49522533936651586</v>
      </c>
      <c r="C22" s="6">
        <f>'2016-2020 Comp'!E13/SUM('2016-2020 Comp'!$D13:$E13)</f>
        <v>0.5047746606334842</v>
      </c>
      <c r="D22" s="22">
        <v>0.5</v>
      </c>
      <c r="E22" s="22"/>
      <c r="G22">
        <f>'SD district-data'!A21</f>
        <v>19</v>
      </c>
      <c r="H22">
        <f>'SD district-data'!B21</f>
        <v>19</v>
      </c>
      <c r="I22" t="str">
        <f>PVI!C21</f>
        <v>R+18.6</v>
      </c>
      <c r="J22" s="3">
        <f>'2020 Pres'!H21+'2018 AG'!H21+'2018 Sen'!H21+'2018 Gov'!H21+'2016 Sen'!H21+'2016 Pres'!H21</f>
        <v>0</v>
      </c>
      <c r="K22" s="3">
        <f>'2020 Pres'!I21+'2018 AG'!I21+'2018 Sen'!I21+'2018 Gov'!I21+'2016 Sen'!I21+'2016 Pres'!I21</f>
        <v>6</v>
      </c>
      <c r="L22">
        <f t="shared" si="1"/>
        <v>0</v>
      </c>
    </row>
    <row r="23" spans="1:12" x14ac:dyDescent="0.25">
      <c r="A23">
        <f>'2016-2020 Comp'!B27</f>
        <v>25</v>
      </c>
      <c r="B23" s="6">
        <f>'2016-2020 Comp'!D27/SUM('2016-2020 Comp'!$D27:$E27)</f>
        <v>0.49639715021487119</v>
      </c>
      <c r="C23" s="6">
        <f>'2016-2020 Comp'!E27/SUM('2016-2020 Comp'!$D27:$E27)</f>
        <v>0.50360284978512881</v>
      </c>
      <c r="D23" s="22">
        <v>0.5</v>
      </c>
      <c r="E23" s="22"/>
      <c r="G23">
        <f>'SD district-data'!A22</f>
        <v>20</v>
      </c>
      <c r="H23">
        <f>'SD district-data'!B22</f>
        <v>20</v>
      </c>
      <c r="I23" t="str">
        <f>PVI!C22</f>
        <v>R+18.6</v>
      </c>
      <c r="J23" s="3">
        <f>'2020 Pres'!H22+'2018 AG'!H22+'2018 Sen'!H22+'2018 Gov'!H22+'2016 Sen'!H22+'2016 Pres'!H22</f>
        <v>0</v>
      </c>
      <c r="K23" s="3">
        <f>'2020 Pres'!I22+'2018 AG'!I22+'2018 Sen'!I22+'2018 Gov'!I22+'2016 Sen'!I22+'2016 Pres'!I22</f>
        <v>6</v>
      </c>
      <c r="L23">
        <f t="shared" si="1"/>
        <v>0</v>
      </c>
    </row>
    <row r="24" spans="1:12" x14ac:dyDescent="0.25">
      <c r="A24">
        <f>'2016-2020 Comp'!B20</f>
        <v>18</v>
      </c>
      <c r="B24" s="6">
        <f>'2016-2020 Comp'!D20/SUM('2016-2020 Comp'!$D20:$E20)</f>
        <v>0.50223679573784397</v>
      </c>
      <c r="C24" s="6">
        <f>'2016-2020 Comp'!E20/SUM('2016-2020 Comp'!$D20:$E20)</f>
        <v>0.49776320426215603</v>
      </c>
      <c r="D24" s="22">
        <v>0.5</v>
      </c>
      <c r="E24" s="22"/>
      <c r="G24">
        <f>'SD district-data'!A23</f>
        <v>21</v>
      </c>
      <c r="H24">
        <f>'SD district-data'!B23</f>
        <v>21</v>
      </c>
      <c r="I24" t="str">
        <f>PVI!C23</f>
        <v>D+3.4</v>
      </c>
      <c r="J24" s="3">
        <f>'2020 Pres'!H23+'2018 AG'!H23+'2018 Sen'!H23+'2018 Gov'!H23+'2016 Sen'!H23+'2016 Pres'!H23</f>
        <v>5</v>
      </c>
      <c r="K24" s="3">
        <f>'2020 Pres'!I23+'2018 AG'!I23+'2018 Sen'!I23+'2018 Gov'!I23+'2016 Sen'!I23+'2016 Pres'!I23</f>
        <v>1</v>
      </c>
      <c r="L24">
        <f t="shared" si="1"/>
        <v>1</v>
      </c>
    </row>
    <row r="25" spans="1:12" x14ac:dyDescent="0.25">
      <c r="A25">
        <f>'2016-2020 Comp'!B23</f>
        <v>21</v>
      </c>
      <c r="B25" s="6">
        <f>'2016-2020 Comp'!D23/SUM('2016-2020 Comp'!$D23:$E23)</f>
        <v>0.5386269902678299</v>
      </c>
      <c r="C25" s="6">
        <f>'2016-2020 Comp'!E23/SUM('2016-2020 Comp'!$D23:$E23)</f>
        <v>0.4613730097321701</v>
      </c>
      <c r="D25" s="22">
        <v>0.5</v>
      </c>
      <c r="E25" s="22"/>
      <c r="G25">
        <f>'SD district-data'!A24</f>
        <v>22</v>
      </c>
      <c r="H25">
        <f>'SD district-data'!B24</f>
        <v>22</v>
      </c>
      <c r="I25" t="str">
        <f>PVI!C24</f>
        <v>R+17.7</v>
      </c>
      <c r="J25" s="3">
        <f>'2020 Pres'!H24+'2018 AG'!H24+'2018 Sen'!H24+'2018 Gov'!H24+'2016 Sen'!H24+'2016 Pres'!H24</f>
        <v>0</v>
      </c>
      <c r="K25" s="3">
        <f>'2020 Pres'!I24+'2018 AG'!I24+'2018 Sen'!I24+'2018 Gov'!I24+'2016 Sen'!I24+'2016 Pres'!I24</f>
        <v>6</v>
      </c>
      <c r="L25">
        <f t="shared" si="1"/>
        <v>0</v>
      </c>
    </row>
    <row r="26" spans="1:12" x14ac:dyDescent="0.25">
      <c r="A26">
        <f>'2016-2020 Comp'!B30</f>
        <v>28</v>
      </c>
      <c r="B26" s="6">
        <f>'2016-2020 Comp'!D30/SUM('2016-2020 Comp'!$D30:$E30)</f>
        <v>0.56032938740100191</v>
      </c>
      <c r="C26" s="6">
        <f>'2016-2020 Comp'!E30/SUM('2016-2020 Comp'!$D30:$E30)</f>
        <v>0.43967061259899815</v>
      </c>
      <c r="D26" s="22">
        <v>0.5</v>
      </c>
      <c r="E26" s="22"/>
      <c r="G26">
        <f>'SD district-data'!A25</f>
        <v>23</v>
      </c>
      <c r="H26">
        <f>'SD district-data'!B25</f>
        <v>23</v>
      </c>
      <c r="I26" t="str">
        <f>PVI!C25</f>
        <v>D+13.8</v>
      </c>
      <c r="J26" s="3">
        <f>'2020 Pres'!H25+'2018 AG'!H25+'2018 Sen'!H25+'2018 Gov'!H25+'2016 Sen'!H25+'2016 Pres'!H25</f>
        <v>6</v>
      </c>
      <c r="K26" s="3">
        <f>'2020 Pres'!I25+'2018 AG'!I25+'2018 Sen'!I25+'2018 Gov'!I25+'2016 Sen'!I25+'2016 Pres'!I25</f>
        <v>0</v>
      </c>
      <c r="L26">
        <f t="shared" si="1"/>
        <v>0</v>
      </c>
    </row>
    <row r="27" spans="1:12" x14ac:dyDescent="0.25">
      <c r="A27">
        <f>'2016-2020 Comp'!B10</f>
        <v>8</v>
      </c>
      <c r="B27" s="6">
        <f>'2016-2020 Comp'!D10/SUM('2016-2020 Comp'!$D10:$E10)</f>
        <v>0.5606489796410361</v>
      </c>
      <c r="C27" s="6">
        <f>'2016-2020 Comp'!E10/SUM('2016-2020 Comp'!$D10:$E10)</f>
        <v>0.43935102035896384</v>
      </c>
      <c r="D27" s="22">
        <v>0.5</v>
      </c>
      <c r="E27" s="22"/>
      <c r="G27">
        <f>'SD district-data'!A26</f>
        <v>24</v>
      </c>
      <c r="H27">
        <f>'SD district-data'!B26</f>
        <v>24</v>
      </c>
      <c r="I27" t="str">
        <f>PVI!C26</f>
        <v>D+6</v>
      </c>
      <c r="J27" s="3">
        <f>'2020 Pres'!H26+'2018 AG'!H26+'2018 Sen'!H26+'2018 Gov'!H26+'2016 Sen'!H26+'2016 Pres'!H26</f>
        <v>5</v>
      </c>
      <c r="K27" s="3">
        <f>'2020 Pres'!I26+'2018 AG'!I26+'2018 Sen'!I26+'2018 Gov'!I26+'2016 Sen'!I26+'2016 Pres'!I26</f>
        <v>1</v>
      </c>
      <c r="L27">
        <f t="shared" si="1"/>
        <v>1</v>
      </c>
    </row>
    <row r="28" spans="1:12" x14ac:dyDescent="0.25">
      <c r="A28">
        <f>'2016-2020 Comp'!B8</f>
        <v>6</v>
      </c>
      <c r="B28" s="6">
        <f>'2016-2020 Comp'!D8/SUM('2016-2020 Comp'!$D8:$E8)</f>
        <v>0.56628297158391028</v>
      </c>
      <c r="C28" s="6">
        <f>'2016-2020 Comp'!E8/SUM('2016-2020 Comp'!$D8:$E8)</f>
        <v>0.43371702841608972</v>
      </c>
      <c r="D28" s="22">
        <v>0.5</v>
      </c>
      <c r="E28" s="22"/>
      <c r="G28">
        <f>'SD district-data'!A27</f>
        <v>25</v>
      </c>
      <c r="H28">
        <f>'SD district-data'!B27</f>
        <v>25</v>
      </c>
      <c r="I28" t="str">
        <f>PVI!C27</f>
        <v>R+2.3</v>
      </c>
      <c r="J28" s="3">
        <f>'2020 Pres'!H27+'2018 AG'!H27+'2018 Sen'!H27+'2018 Gov'!H27+'2016 Sen'!H27+'2016 Pres'!H27</f>
        <v>2</v>
      </c>
      <c r="K28" s="3">
        <f>'2020 Pres'!I27+'2018 AG'!I27+'2018 Sen'!I27+'2018 Gov'!I27+'2016 Sen'!I27+'2016 Pres'!I27</f>
        <v>4</v>
      </c>
      <c r="L28">
        <f t="shared" si="1"/>
        <v>1</v>
      </c>
    </row>
    <row r="29" spans="1:12" x14ac:dyDescent="0.25">
      <c r="A29">
        <f>'2016-2020 Comp'!B26</f>
        <v>24</v>
      </c>
      <c r="B29" s="6">
        <f>'2016-2020 Comp'!D26/SUM('2016-2020 Comp'!$D26:$E26)</f>
        <v>0.57197784175808153</v>
      </c>
      <c r="C29" s="6">
        <f>'2016-2020 Comp'!E26/SUM('2016-2020 Comp'!$D26:$E26)</f>
        <v>0.42802215824191842</v>
      </c>
      <c r="D29" s="22">
        <v>0.5</v>
      </c>
      <c r="E29" s="22"/>
      <c r="G29">
        <f>'SD district-data'!A28</f>
        <v>26</v>
      </c>
      <c r="H29">
        <f>'SD district-data'!B28</f>
        <v>26</v>
      </c>
      <c r="I29" t="str">
        <f>PVI!C28</f>
        <v>R+22.7</v>
      </c>
      <c r="J29" s="3">
        <f>'2020 Pres'!H28+'2018 AG'!H28+'2018 Sen'!H28+'2018 Gov'!H28+'2016 Sen'!H28+'2016 Pres'!H28</f>
        <v>0</v>
      </c>
      <c r="K29" s="3">
        <f>'2020 Pres'!I28+'2018 AG'!I28+'2018 Sen'!I28+'2018 Gov'!I28+'2016 Sen'!I28+'2016 Pres'!I28</f>
        <v>6</v>
      </c>
      <c r="L29">
        <f t="shared" si="1"/>
        <v>0</v>
      </c>
    </row>
    <row r="30" spans="1:12" x14ac:dyDescent="0.25">
      <c r="A30">
        <f>'2016-2020 Comp'!B7</f>
        <v>5</v>
      </c>
      <c r="B30" s="6">
        <f>'2016-2020 Comp'!D7/SUM('2016-2020 Comp'!$D7:$E7)</f>
        <v>0.5751556935383324</v>
      </c>
      <c r="C30" s="6">
        <f>'2016-2020 Comp'!E7/SUM('2016-2020 Comp'!$D7:$E7)</f>
        <v>0.4248443064616676</v>
      </c>
      <c r="D30" s="22">
        <v>0.5</v>
      </c>
      <c r="E30" s="22"/>
      <c r="G30">
        <f>'SD district-data'!A29</f>
        <v>27</v>
      </c>
      <c r="H30">
        <f>'SD district-data'!B29</f>
        <v>27</v>
      </c>
      <c r="I30" t="str">
        <f>PVI!C29</f>
        <v>D+16.8</v>
      </c>
      <c r="J30" s="3">
        <f>'2020 Pres'!H29+'2018 AG'!H29+'2018 Sen'!H29+'2018 Gov'!H29+'2016 Sen'!H29+'2016 Pres'!H29</f>
        <v>6</v>
      </c>
      <c r="K30" s="3">
        <f>'2020 Pres'!I29+'2018 AG'!I29+'2018 Sen'!I29+'2018 Gov'!I29+'2016 Sen'!I29+'2016 Pres'!I29</f>
        <v>0</v>
      </c>
      <c r="L30">
        <f t="shared" si="1"/>
        <v>0</v>
      </c>
    </row>
    <row r="31" spans="1:12" x14ac:dyDescent="0.25">
      <c r="A31">
        <f>'2016-2020 Comp'!B3</f>
        <v>1</v>
      </c>
      <c r="B31" s="6">
        <f>'2016-2020 Comp'!D3/SUM('2016-2020 Comp'!$D3:$E3)</f>
        <v>0.57986441062589533</v>
      </c>
      <c r="C31" s="6">
        <f>'2016-2020 Comp'!E3/SUM('2016-2020 Comp'!$D3:$E3)</f>
        <v>0.42013558937410472</v>
      </c>
      <c r="D31" s="22">
        <v>0.5</v>
      </c>
      <c r="E31" s="22"/>
      <c r="G31">
        <f>'SD district-data'!A30</f>
        <v>28</v>
      </c>
      <c r="H31">
        <f>'SD district-data'!B30</f>
        <v>28</v>
      </c>
      <c r="I31" t="str">
        <f>PVI!C30</f>
        <v>D+3.3</v>
      </c>
      <c r="J31" s="3">
        <f>'2020 Pres'!H30+'2018 AG'!H30+'2018 Sen'!H30+'2018 Gov'!H30+'2016 Sen'!H30+'2016 Pres'!H30</f>
        <v>5</v>
      </c>
      <c r="K31" s="3">
        <f>'2020 Pres'!I30+'2018 AG'!I30+'2018 Sen'!I30+'2018 Gov'!I30+'2016 Sen'!I30+'2016 Pres'!I30</f>
        <v>1</v>
      </c>
      <c r="L31">
        <f t="shared" si="1"/>
        <v>1</v>
      </c>
    </row>
    <row r="32" spans="1:12" x14ac:dyDescent="0.25">
      <c r="A32">
        <f>'2016-2020 Comp'!B18</f>
        <v>16</v>
      </c>
      <c r="B32" s="6">
        <f>'2016-2020 Comp'!D18/SUM('2016-2020 Comp'!$D18:$E18)</f>
        <v>0.60307230772879261</v>
      </c>
      <c r="C32" s="6">
        <f>'2016-2020 Comp'!E18/SUM('2016-2020 Comp'!$D18:$E18)</f>
        <v>0.39692769227120733</v>
      </c>
      <c r="D32" s="22">
        <v>0.5</v>
      </c>
      <c r="E32" s="22"/>
      <c r="G32">
        <f>'SD district-data'!A31</f>
        <v>29</v>
      </c>
      <c r="H32">
        <f>'SD district-data'!B31</f>
        <v>29</v>
      </c>
      <c r="I32" t="str">
        <f>PVI!C31</f>
        <v>R+14.3</v>
      </c>
      <c r="J32" s="3">
        <f>'2020 Pres'!H31+'2018 AG'!H31+'2018 Sen'!H31+'2018 Gov'!H31+'2016 Sen'!H31+'2016 Pres'!H31</f>
        <v>0</v>
      </c>
      <c r="K32" s="3">
        <f>'2020 Pres'!I31+'2018 AG'!I31+'2018 Sen'!I31+'2018 Gov'!I31+'2016 Sen'!I31+'2016 Pres'!I31</f>
        <v>6</v>
      </c>
      <c r="L32">
        <f t="shared" si="1"/>
        <v>0</v>
      </c>
    </row>
    <row r="33" spans="1:12" x14ac:dyDescent="0.25">
      <c r="A33">
        <f>'2016-2020 Comp'!B15</f>
        <v>13</v>
      </c>
      <c r="B33" s="6">
        <f>'2016-2020 Comp'!D15/SUM('2016-2020 Comp'!$D15:$E15)</f>
        <v>0.62645742303967544</v>
      </c>
      <c r="C33" s="6">
        <f>'2016-2020 Comp'!E15/SUM('2016-2020 Comp'!$D15:$E15)</f>
        <v>0.37354257696032456</v>
      </c>
      <c r="D33" s="22">
        <v>0.5</v>
      </c>
      <c r="E33" s="22"/>
      <c r="G33">
        <f>'SD district-data'!A32</f>
        <v>30</v>
      </c>
      <c r="H33">
        <f>'SD district-data'!B32</f>
        <v>30</v>
      </c>
      <c r="I33" t="str">
        <f>PVI!C32</f>
        <v>R+23.2</v>
      </c>
      <c r="J33" s="3">
        <f>'2020 Pres'!H32+'2018 AG'!H32+'2018 Sen'!H32+'2018 Gov'!H32+'2016 Sen'!H32+'2016 Pres'!H32</f>
        <v>0</v>
      </c>
      <c r="K33" s="3">
        <f>'2020 Pres'!I32+'2018 AG'!I32+'2018 Sen'!I32+'2018 Gov'!I32+'2016 Sen'!I32+'2016 Pres'!I32</f>
        <v>6</v>
      </c>
      <c r="L33">
        <f t="shared" si="1"/>
        <v>0</v>
      </c>
    </row>
    <row r="34" spans="1:12" x14ac:dyDescent="0.25">
      <c r="A34">
        <f>'2016-2020 Comp'!B25</f>
        <v>23</v>
      </c>
      <c r="B34" s="6">
        <f>'2016-2020 Comp'!D25/SUM('2016-2020 Comp'!$D25:$E25)</f>
        <v>0.65185399151679158</v>
      </c>
      <c r="C34" s="6">
        <f>'2016-2020 Comp'!E25/SUM('2016-2020 Comp'!$D25:$E25)</f>
        <v>0.34814600848320842</v>
      </c>
      <c r="D34" s="22">
        <v>0.5</v>
      </c>
      <c r="E34" s="22"/>
      <c r="G34">
        <f>'SD district-data'!A33</f>
        <v>31</v>
      </c>
      <c r="H34">
        <f>'SD district-data'!B33</f>
        <v>31</v>
      </c>
      <c r="I34" t="str">
        <f>PVI!C33</f>
        <v>R+19.7</v>
      </c>
      <c r="J34" s="3">
        <f>'2020 Pres'!H33+'2018 AG'!H33+'2018 Sen'!H33+'2018 Gov'!H33+'2016 Sen'!H33+'2016 Pres'!H33</f>
        <v>0</v>
      </c>
      <c r="K34" s="3">
        <f>'2020 Pres'!I33+'2018 AG'!I33+'2018 Sen'!I33+'2018 Gov'!I33+'2016 Sen'!I33+'2016 Pres'!I33</f>
        <v>6</v>
      </c>
      <c r="L34">
        <f t="shared" si="1"/>
        <v>0</v>
      </c>
    </row>
    <row r="35" spans="1:12" x14ac:dyDescent="0.25">
      <c r="A35">
        <f>'2016-2020 Comp'!B29</f>
        <v>27</v>
      </c>
      <c r="B35" s="6">
        <f>'2016-2020 Comp'!D29/SUM('2016-2020 Comp'!$D29:$E29)</f>
        <v>0.66545073059016324</v>
      </c>
      <c r="C35" s="6">
        <f>'2016-2020 Comp'!E29/SUM('2016-2020 Comp'!$D29:$E29)</f>
        <v>0.33454926940983676</v>
      </c>
      <c r="D35" s="22">
        <v>0.5</v>
      </c>
      <c r="E35" s="22"/>
      <c r="G35">
        <f>'SD district-data'!A34</f>
        <v>32</v>
      </c>
      <c r="H35">
        <f>'SD district-data'!B34</f>
        <v>32</v>
      </c>
      <c r="I35" t="str">
        <f>PVI!C34</f>
        <v>R+10.2</v>
      </c>
      <c r="J35" s="3">
        <f>'2020 Pres'!H34+'2018 AG'!H34+'2018 Sen'!H34+'2018 Gov'!H34+'2016 Sen'!H34+'2016 Pres'!H34</f>
        <v>1</v>
      </c>
      <c r="K35" s="3">
        <f>'2020 Pres'!I34+'2018 AG'!I34+'2018 Sen'!I34+'2018 Gov'!I34+'2016 Sen'!I34+'2016 Pres'!I34</f>
        <v>5</v>
      </c>
      <c r="L35">
        <f t="shared" si="1"/>
        <v>1</v>
      </c>
    </row>
    <row r="36" spans="1:12" x14ac:dyDescent="0.25">
      <c r="A36">
        <f>'2016-2020 Comp'!B5</f>
        <v>3</v>
      </c>
      <c r="B36" s="6">
        <f>'2016-2020 Comp'!D5/SUM('2016-2020 Comp'!$D5:$E5)</f>
        <v>0.80277142874193608</v>
      </c>
      <c r="C36" s="6">
        <f>'2016-2020 Comp'!E5/SUM('2016-2020 Comp'!$D5:$E5)</f>
        <v>0.19722857125806395</v>
      </c>
      <c r="D36" s="22">
        <v>0.5</v>
      </c>
      <c r="E36" s="22"/>
      <c r="G36">
        <f>'SD district-data'!A35</f>
        <v>33</v>
      </c>
      <c r="H36">
        <f>'SD district-data'!B35</f>
        <v>33</v>
      </c>
      <c r="I36" t="str">
        <f>PVI!C35</f>
        <v>R+19.8</v>
      </c>
      <c r="J36" s="3">
        <f>'2020 Pres'!H35+'2018 AG'!H35+'2018 Sen'!H35+'2018 Gov'!H35+'2016 Sen'!H35+'2016 Pres'!H35</f>
        <v>0</v>
      </c>
      <c r="K36" s="3">
        <f>'2020 Pres'!I35+'2018 AG'!I35+'2018 Sen'!I35+'2018 Gov'!I35+'2016 Sen'!I35+'2016 Pres'!I35</f>
        <v>6</v>
      </c>
      <c r="L36">
        <f t="shared" si="1"/>
        <v>0</v>
      </c>
    </row>
  </sheetData>
  <mergeCells count="3">
    <mergeCell ref="O1:T1"/>
    <mergeCell ref="G3:I3"/>
    <mergeCell ref="G2:I2"/>
  </mergeCells>
  <conditionalFormatting sqref="J2:J36">
    <cfRule type="expression" dxfId="35" priority="15">
      <formula>J2&gt;K2</formula>
    </cfRule>
  </conditionalFormatting>
  <conditionalFormatting sqref="K2:K36">
    <cfRule type="expression" dxfId="34" priority="14">
      <formula>K2&gt;J2</formula>
    </cfRule>
  </conditionalFormatting>
  <conditionalFormatting sqref="G4:G36">
    <cfRule type="expression" dxfId="33" priority="12">
      <formula>K4=0</formula>
    </cfRule>
    <cfRule type="expression" dxfId="32" priority="13">
      <formula>J4=0</formula>
    </cfRule>
  </conditionalFormatting>
  <conditionalFormatting sqref="H4:H36">
    <cfRule type="expression" dxfId="31" priority="10">
      <formula>K4=0</formula>
    </cfRule>
    <cfRule type="expression" dxfId="30" priority="11">
      <formula>J4=0</formula>
    </cfRule>
  </conditionalFormatting>
  <conditionalFormatting sqref="I4:I36">
    <cfRule type="containsText" dxfId="29" priority="8" operator="containsText" text="R">
      <formula>NOT(ISERROR(SEARCH("R",I4)))</formula>
    </cfRule>
    <cfRule type="containsText" dxfId="28" priority="9" operator="containsText" text="D">
      <formula>NOT(ISERROR(SEARCH("D",I4)))</formula>
    </cfRule>
  </conditionalFormatting>
  <conditionalFormatting sqref="P3:P8">
    <cfRule type="expression" dxfId="27" priority="7">
      <formula>P3&gt;R3</formula>
    </cfRule>
  </conditionalFormatting>
  <conditionalFormatting sqref="R3:R8">
    <cfRule type="expression" dxfId="26" priority="6">
      <formula>R3&gt;P3</formula>
    </cfRule>
  </conditionalFormatting>
  <conditionalFormatting sqref="Q3:Q8">
    <cfRule type="expression" dxfId="25" priority="5">
      <formula>Q3&gt;S3</formula>
    </cfRule>
  </conditionalFormatting>
  <conditionalFormatting sqref="S3:S8">
    <cfRule type="expression" dxfId="24" priority="4">
      <formula>S3&gt;Q3</formula>
    </cfRule>
  </conditionalFormatting>
  <conditionalFormatting sqref="T3:T8">
    <cfRule type="containsText" dxfId="23" priority="2" operator="containsText" text="D">
      <formula>NOT(ISERROR(SEARCH("D",T3)))</formula>
    </cfRule>
    <cfRule type="containsText" dxfId="22" priority="3" operator="containsText" text="R">
      <formula>NOT(ISERROR(SEARCH("R",T3)))</formula>
    </cfRule>
  </conditionalFormatting>
  <conditionalFormatting sqref="B4:B36">
    <cfRule type="colorScale" priority="1">
      <colorScale>
        <cfvo type="num" val="0.15"/>
        <cfvo type="num" val="0.5"/>
        <cfvo type="num" val="0.85"/>
        <color rgb="FFFF0000"/>
        <color theme="0"/>
        <color rgb="FF0070C0"/>
      </colorScale>
    </cfRule>
  </conditionalFormatting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35"/>
  <sheetViews>
    <sheetView workbookViewId="0">
      <selection sqref="A1:DE35"/>
    </sheetView>
  </sheetViews>
  <sheetFormatPr defaultRowHeight="15" x14ac:dyDescent="0.25"/>
  <sheetData>
    <row r="1" spans="1:10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</row>
    <row r="2" spans="1:109" x14ac:dyDescent="0.25">
      <c r="A2">
        <v>0</v>
      </c>
      <c r="B2" t="s">
        <v>109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</row>
    <row r="3" spans="1:109" x14ac:dyDescent="0.25">
      <c r="A3">
        <v>1</v>
      </c>
      <c r="B3">
        <v>1</v>
      </c>
      <c r="C3">
        <v>144624</v>
      </c>
      <c r="D3">
        <v>81769</v>
      </c>
      <c r="E3">
        <v>59245</v>
      </c>
      <c r="F3">
        <v>171509</v>
      </c>
      <c r="G3">
        <v>96012</v>
      </c>
      <c r="H3">
        <v>73449</v>
      </c>
      <c r="I3">
        <v>124976</v>
      </c>
      <c r="J3">
        <v>75946</v>
      </c>
      <c r="K3">
        <v>49030</v>
      </c>
      <c r="L3">
        <v>126703</v>
      </c>
      <c r="M3">
        <v>81622</v>
      </c>
      <c r="N3">
        <v>45081</v>
      </c>
      <c r="O3">
        <v>127344</v>
      </c>
      <c r="P3">
        <v>73370</v>
      </c>
      <c r="Q3">
        <v>50313</v>
      </c>
      <c r="R3">
        <v>154721</v>
      </c>
      <c r="S3">
        <v>73095</v>
      </c>
      <c r="T3">
        <v>72291</v>
      </c>
      <c r="U3">
        <v>162586</v>
      </c>
      <c r="V3">
        <v>90764</v>
      </c>
      <c r="W3">
        <v>65527</v>
      </c>
      <c r="X3">
        <v>284983</v>
      </c>
      <c r="Y3">
        <v>204760</v>
      </c>
      <c r="Z3">
        <v>23789</v>
      </c>
      <c r="AA3">
        <v>48618</v>
      </c>
      <c r="AB3">
        <v>6074</v>
      </c>
      <c r="AC3">
        <v>1460</v>
      </c>
      <c r="AD3">
        <v>86</v>
      </c>
      <c r="AE3">
        <v>46745</v>
      </c>
      <c r="AF3">
        <v>5224</v>
      </c>
      <c r="AG3">
        <v>438</v>
      </c>
      <c r="AH3">
        <v>418</v>
      </c>
      <c r="AI3">
        <v>0</v>
      </c>
      <c r="AJ3">
        <v>370452</v>
      </c>
      <c r="AK3">
        <v>246908</v>
      </c>
      <c r="AL3">
        <v>38083</v>
      </c>
      <c r="AM3">
        <v>75011</v>
      </c>
      <c r="AN3">
        <v>12801</v>
      </c>
      <c r="AO3">
        <v>4539</v>
      </c>
      <c r="AP3">
        <v>617</v>
      </c>
      <c r="AQ3">
        <v>0</v>
      </c>
      <c r="AR3">
        <v>0</v>
      </c>
      <c r="AS3">
        <v>284880</v>
      </c>
      <c r="AT3">
        <v>205516</v>
      </c>
      <c r="AU3">
        <v>23400</v>
      </c>
      <c r="AV3">
        <v>48227</v>
      </c>
      <c r="AW3">
        <v>6057</v>
      </c>
      <c r="AX3">
        <v>1495</v>
      </c>
      <c r="AY3">
        <v>77</v>
      </c>
      <c r="AZ3">
        <v>46345</v>
      </c>
      <c r="BA3">
        <v>5182</v>
      </c>
      <c r="BB3">
        <v>441</v>
      </c>
      <c r="BC3">
        <v>363</v>
      </c>
      <c r="BD3">
        <v>0</v>
      </c>
      <c r="BE3">
        <v>370866</v>
      </c>
      <c r="BF3">
        <v>248436</v>
      </c>
      <c r="BG3">
        <v>37749</v>
      </c>
      <c r="BH3">
        <v>74640</v>
      </c>
      <c r="BI3">
        <v>12786</v>
      </c>
      <c r="BJ3">
        <v>4736</v>
      </c>
      <c r="BK3">
        <v>345</v>
      </c>
      <c r="BL3">
        <v>64809</v>
      </c>
      <c r="BM3">
        <v>9913</v>
      </c>
      <c r="BN3">
        <v>554</v>
      </c>
      <c r="BO3">
        <v>546</v>
      </c>
      <c r="BP3">
        <v>8742</v>
      </c>
      <c r="BQ3">
        <v>373783</v>
      </c>
      <c r="BR3">
        <v>263115</v>
      </c>
      <c r="BS3">
        <v>31998</v>
      </c>
      <c r="BT3">
        <v>69302</v>
      </c>
      <c r="BU3">
        <v>10708</v>
      </c>
      <c r="BV3">
        <v>2954</v>
      </c>
      <c r="BW3">
        <v>430</v>
      </c>
      <c r="BX3">
        <v>0</v>
      </c>
      <c r="BY3">
        <v>0</v>
      </c>
      <c r="BZ3">
        <v>290832</v>
      </c>
      <c r="CA3">
        <v>216128</v>
      </c>
      <c r="CB3">
        <v>20702</v>
      </c>
      <c r="CC3">
        <v>46000</v>
      </c>
      <c r="CD3">
        <v>8151</v>
      </c>
      <c r="CE3">
        <v>2093</v>
      </c>
      <c r="CF3">
        <v>293</v>
      </c>
      <c r="CG3">
        <v>0</v>
      </c>
      <c r="CH3">
        <v>0</v>
      </c>
      <c r="CI3">
        <v>302204</v>
      </c>
      <c r="CJ3">
        <v>207198</v>
      </c>
      <c r="CK3">
        <v>28274</v>
      </c>
      <c r="CL3">
        <v>46826</v>
      </c>
      <c r="CM3">
        <v>9440</v>
      </c>
      <c r="CN3">
        <v>511</v>
      </c>
      <c r="CO3">
        <v>50</v>
      </c>
      <c r="CP3">
        <v>1036</v>
      </c>
      <c r="CQ3">
        <v>8869</v>
      </c>
      <c r="CR3">
        <v>374605</v>
      </c>
      <c r="CS3">
        <v>242133</v>
      </c>
      <c r="CT3">
        <v>40716</v>
      </c>
      <c r="CU3">
        <v>74612</v>
      </c>
      <c r="CV3">
        <v>14048</v>
      </c>
      <c r="CW3">
        <v>6532</v>
      </c>
      <c r="CX3">
        <v>558</v>
      </c>
      <c r="CY3">
        <v>302204</v>
      </c>
      <c r="CZ3">
        <v>207198</v>
      </c>
      <c r="DA3">
        <v>28274</v>
      </c>
      <c r="DB3">
        <v>52334</v>
      </c>
      <c r="DC3">
        <v>10996</v>
      </c>
      <c r="DD3">
        <v>4865</v>
      </c>
      <c r="DE3">
        <v>416</v>
      </c>
    </row>
    <row r="4" spans="1:109" x14ac:dyDescent="0.25">
      <c r="A4">
        <v>2</v>
      </c>
      <c r="B4">
        <v>2</v>
      </c>
      <c r="C4">
        <v>158935</v>
      </c>
      <c r="D4">
        <v>63013</v>
      </c>
      <c r="E4">
        <v>91240</v>
      </c>
      <c r="F4">
        <v>189208</v>
      </c>
      <c r="G4">
        <v>74935</v>
      </c>
      <c r="H4">
        <v>111064</v>
      </c>
      <c r="I4">
        <v>136822</v>
      </c>
      <c r="J4">
        <v>57877</v>
      </c>
      <c r="K4">
        <v>78945</v>
      </c>
      <c r="L4">
        <v>137795</v>
      </c>
      <c r="M4">
        <v>69195</v>
      </c>
      <c r="N4">
        <v>68600</v>
      </c>
      <c r="O4">
        <v>139320</v>
      </c>
      <c r="P4">
        <v>56684</v>
      </c>
      <c r="Q4">
        <v>77818</v>
      </c>
      <c r="R4">
        <v>174058</v>
      </c>
      <c r="S4">
        <v>54835</v>
      </c>
      <c r="T4">
        <v>110767</v>
      </c>
      <c r="U4">
        <v>176945</v>
      </c>
      <c r="V4">
        <v>65995</v>
      </c>
      <c r="W4">
        <v>100198</v>
      </c>
      <c r="X4">
        <v>271241</v>
      </c>
      <c r="Y4">
        <v>243615</v>
      </c>
      <c r="Z4">
        <v>13095</v>
      </c>
      <c r="AA4">
        <v>9255</v>
      </c>
      <c r="AB4">
        <v>3248</v>
      </c>
      <c r="AC4">
        <v>1689</v>
      </c>
      <c r="AD4">
        <v>110</v>
      </c>
      <c r="AE4">
        <v>8173</v>
      </c>
      <c r="AF4">
        <v>2642</v>
      </c>
      <c r="AG4">
        <v>618</v>
      </c>
      <c r="AH4">
        <v>285</v>
      </c>
      <c r="AI4">
        <v>0</v>
      </c>
      <c r="AJ4">
        <v>353780</v>
      </c>
      <c r="AK4">
        <v>308851</v>
      </c>
      <c r="AL4">
        <v>21830</v>
      </c>
      <c r="AM4">
        <v>14890</v>
      </c>
      <c r="AN4">
        <v>7311</v>
      </c>
      <c r="AO4">
        <v>3154</v>
      </c>
      <c r="AP4">
        <v>353</v>
      </c>
      <c r="AQ4">
        <v>0</v>
      </c>
      <c r="AR4">
        <v>0</v>
      </c>
      <c r="AS4">
        <v>271588</v>
      </c>
      <c r="AT4">
        <v>244423</v>
      </c>
      <c r="AU4">
        <v>12951</v>
      </c>
      <c r="AV4">
        <v>9009</v>
      </c>
      <c r="AW4">
        <v>3110</v>
      </c>
      <c r="AX4">
        <v>1681</v>
      </c>
      <c r="AY4">
        <v>66</v>
      </c>
      <c r="AZ4">
        <v>8030</v>
      </c>
      <c r="BA4">
        <v>2615</v>
      </c>
      <c r="BB4">
        <v>665</v>
      </c>
      <c r="BC4">
        <v>342</v>
      </c>
      <c r="BD4">
        <v>0</v>
      </c>
      <c r="BE4">
        <v>354007</v>
      </c>
      <c r="BF4">
        <v>310266</v>
      </c>
      <c r="BG4">
        <v>21235</v>
      </c>
      <c r="BH4">
        <v>14550</v>
      </c>
      <c r="BI4">
        <v>7030</v>
      </c>
      <c r="BJ4">
        <v>2926</v>
      </c>
      <c r="BK4">
        <v>407</v>
      </c>
      <c r="BL4">
        <v>10212</v>
      </c>
      <c r="BM4">
        <v>4887</v>
      </c>
      <c r="BN4">
        <v>763</v>
      </c>
      <c r="BO4">
        <v>395</v>
      </c>
      <c r="BP4">
        <v>6188</v>
      </c>
      <c r="BQ4">
        <v>351772</v>
      </c>
      <c r="BR4">
        <v>314662</v>
      </c>
      <c r="BS4">
        <v>18235</v>
      </c>
      <c r="BT4">
        <v>11253</v>
      </c>
      <c r="BU4">
        <v>6255</v>
      </c>
      <c r="BV4">
        <v>2420</v>
      </c>
      <c r="BW4">
        <v>222</v>
      </c>
      <c r="BX4">
        <v>0</v>
      </c>
      <c r="BY4">
        <v>0</v>
      </c>
      <c r="BZ4">
        <v>268885</v>
      </c>
      <c r="CA4">
        <v>245033</v>
      </c>
      <c r="CB4">
        <v>10937</v>
      </c>
      <c r="CC4">
        <v>7343</v>
      </c>
      <c r="CD4">
        <v>4302</v>
      </c>
      <c r="CE4">
        <v>1741</v>
      </c>
      <c r="CF4">
        <v>145</v>
      </c>
      <c r="CG4">
        <v>0</v>
      </c>
      <c r="CH4">
        <v>0</v>
      </c>
      <c r="CI4">
        <v>280665</v>
      </c>
      <c r="CJ4">
        <v>243801</v>
      </c>
      <c r="CK4">
        <v>15351</v>
      </c>
      <c r="CL4">
        <v>7680</v>
      </c>
      <c r="CM4">
        <v>4706</v>
      </c>
      <c r="CN4">
        <v>425</v>
      </c>
      <c r="CO4">
        <v>46</v>
      </c>
      <c r="CP4">
        <v>632</v>
      </c>
      <c r="CQ4">
        <v>8024</v>
      </c>
      <c r="CR4">
        <v>359571</v>
      </c>
      <c r="CS4">
        <v>305615</v>
      </c>
      <c r="CT4">
        <v>23892</v>
      </c>
      <c r="CU4">
        <v>14359</v>
      </c>
      <c r="CV4">
        <v>7911</v>
      </c>
      <c r="CW4">
        <v>6952</v>
      </c>
      <c r="CX4">
        <v>315</v>
      </c>
      <c r="CY4">
        <v>280665</v>
      </c>
      <c r="CZ4">
        <v>243801</v>
      </c>
      <c r="DA4">
        <v>15351</v>
      </c>
      <c r="DB4">
        <v>9606</v>
      </c>
      <c r="DC4">
        <v>5713</v>
      </c>
      <c r="DD4">
        <v>5103</v>
      </c>
      <c r="DE4">
        <v>232</v>
      </c>
    </row>
    <row r="5" spans="1:109" x14ac:dyDescent="0.25">
      <c r="A5">
        <v>3</v>
      </c>
      <c r="B5">
        <v>3</v>
      </c>
      <c r="C5">
        <v>170319</v>
      </c>
      <c r="D5">
        <v>134518</v>
      </c>
      <c r="E5">
        <v>33049</v>
      </c>
      <c r="F5">
        <v>190314</v>
      </c>
      <c r="G5">
        <v>152857</v>
      </c>
      <c r="H5">
        <v>35777</v>
      </c>
      <c r="I5">
        <v>152478</v>
      </c>
      <c r="J5">
        <v>124880</v>
      </c>
      <c r="K5">
        <v>27598</v>
      </c>
      <c r="L5">
        <v>153645</v>
      </c>
      <c r="M5">
        <v>128307</v>
      </c>
      <c r="N5">
        <v>25338</v>
      </c>
      <c r="O5">
        <v>154263</v>
      </c>
      <c r="P5">
        <v>121739</v>
      </c>
      <c r="Q5">
        <v>29789</v>
      </c>
      <c r="R5">
        <v>182140</v>
      </c>
      <c r="S5">
        <v>128098</v>
      </c>
      <c r="T5">
        <v>47216</v>
      </c>
      <c r="U5">
        <v>189025</v>
      </c>
      <c r="V5">
        <v>151411</v>
      </c>
      <c r="W5">
        <v>33060</v>
      </c>
      <c r="X5">
        <v>274419</v>
      </c>
      <c r="Y5">
        <v>124455</v>
      </c>
      <c r="Z5">
        <v>5153</v>
      </c>
      <c r="AA5">
        <v>137032</v>
      </c>
      <c r="AB5">
        <v>6198</v>
      </c>
      <c r="AC5">
        <v>1291</v>
      </c>
      <c r="AD5">
        <v>76</v>
      </c>
      <c r="AE5">
        <v>134936</v>
      </c>
      <c r="AF5">
        <v>5701</v>
      </c>
      <c r="AG5">
        <v>354</v>
      </c>
      <c r="AH5">
        <v>606</v>
      </c>
      <c r="AI5">
        <v>0</v>
      </c>
      <c r="AJ5">
        <v>364119</v>
      </c>
      <c r="AK5">
        <v>153539</v>
      </c>
      <c r="AL5">
        <v>9317</v>
      </c>
      <c r="AM5">
        <v>185845</v>
      </c>
      <c r="AN5">
        <v>15360</v>
      </c>
      <c r="AO5">
        <v>2481</v>
      </c>
      <c r="AP5">
        <v>226</v>
      </c>
      <c r="AQ5">
        <v>0</v>
      </c>
      <c r="AR5">
        <v>0</v>
      </c>
      <c r="AS5">
        <v>273286</v>
      </c>
      <c r="AT5">
        <v>125699</v>
      </c>
      <c r="AU5">
        <v>4500</v>
      </c>
      <c r="AV5">
        <v>135139</v>
      </c>
      <c r="AW5">
        <v>6290</v>
      </c>
      <c r="AX5">
        <v>1414</v>
      </c>
      <c r="AY5">
        <v>48</v>
      </c>
      <c r="AZ5">
        <v>133146</v>
      </c>
      <c r="BA5">
        <v>5819</v>
      </c>
      <c r="BB5">
        <v>419</v>
      </c>
      <c r="BC5">
        <v>546</v>
      </c>
      <c r="BD5">
        <v>0</v>
      </c>
      <c r="BE5">
        <v>365605</v>
      </c>
      <c r="BF5">
        <v>156004</v>
      </c>
      <c r="BG5">
        <v>8216</v>
      </c>
      <c r="BH5">
        <v>185354</v>
      </c>
      <c r="BI5">
        <v>15808</v>
      </c>
      <c r="BJ5">
        <v>2489</v>
      </c>
      <c r="BK5">
        <v>158</v>
      </c>
      <c r="BL5">
        <v>178522</v>
      </c>
      <c r="BM5">
        <v>13187</v>
      </c>
      <c r="BN5">
        <v>562</v>
      </c>
      <c r="BO5">
        <v>1084</v>
      </c>
      <c r="BP5">
        <v>7962</v>
      </c>
      <c r="BQ5">
        <v>382978</v>
      </c>
      <c r="BR5">
        <v>168162</v>
      </c>
      <c r="BS5">
        <v>7017</v>
      </c>
      <c r="BT5">
        <v>194729</v>
      </c>
      <c r="BU5">
        <v>13869</v>
      </c>
      <c r="BV5">
        <v>2518</v>
      </c>
      <c r="BW5">
        <v>260</v>
      </c>
      <c r="BX5">
        <v>0</v>
      </c>
      <c r="BY5">
        <v>0</v>
      </c>
      <c r="BZ5">
        <v>292573</v>
      </c>
      <c r="CA5">
        <v>137232</v>
      </c>
      <c r="CB5">
        <v>4555</v>
      </c>
      <c r="CC5">
        <v>140638</v>
      </c>
      <c r="CD5">
        <v>10298</v>
      </c>
      <c r="CE5">
        <v>1830</v>
      </c>
      <c r="CF5">
        <v>186</v>
      </c>
      <c r="CG5">
        <v>0</v>
      </c>
      <c r="CH5">
        <v>0</v>
      </c>
      <c r="CI5">
        <v>292901</v>
      </c>
      <c r="CJ5">
        <v>123699</v>
      </c>
      <c r="CK5">
        <v>7827</v>
      </c>
      <c r="CL5">
        <v>138932</v>
      </c>
      <c r="CM5">
        <v>12603</v>
      </c>
      <c r="CN5">
        <v>363</v>
      </c>
      <c r="CO5">
        <v>43</v>
      </c>
      <c r="CP5">
        <v>1402</v>
      </c>
      <c r="CQ5">
        <v>8032</v>
      </c>
      <c r="CR5">
        <v>374530</v>
      </c>
      <c r="CS5">
        <v>147833</v>
      </c>
      <c r="CT5">
        <v>11603</v>
      </c>
      <c r="CU5">
        <v>194232</v>
      </c>
      <c r="CV5">
        <v>19094</v>
      </c>
      <c r="CW5">
        <v>4417</v>
      </c>
      <c r="CX5">
        <v>385</v>
      </c>
      <c r="CY5">
        <v>292901</v>
      </c>
      <c r="CZ5">
        <v>123699</v>
      </c>
      <c r="DA5">
        <v>7827</v>
      </c>
      <c r="DB5">
        <v>145393</v>
      </c>
      <c r="DC5">
        <v>14191</v>
      </c>
      <c r="DD5">
        <v>3296</v>
      </c>
      <c r="DE5">
        <v>258</v>
      </c>
    </row>
    <row r="6" spans="1:109" x14ac:dyDescent="0.25">
      <c r="A6">
        <v>4</v>
      </c>
      <c r="B6">
        <v>4</v>
      </c>
      <c r="C6">
        <v>148340</v>
      </c>
      <c r="D6">
        <v>50233</v>
      </c>
      <c r="E6">
        <v>94779</v>
      </c>
      <c r="F6">
        <v>179779</v>
      </c>
      <c r="G6">
        <v>65178</v>
      </c>
      <c r="H6">
        <v>112024</v>
      </c>
      <c r="I6">
        <v>126047</v>
      </c>
      <c r="J6">
        <v>45634</v>
      </c>
      <c r="K6">
        <v>80413</v>
      </c>
      <c r="L6">
        <v>129551</v>
      </c>
      <c r="M6">
        <v>51365</v>
      </c>
      <c r="N6">
        <v>78186</v>
      </c>
      <c r="O6">
        <v>129394</v>
      </c>
      <c r="P6">
        <v>44967</v>
      </c>
      <c r="Q6">
        <v>80738</v>
      </c>
      <c r="R6">
        <v>161056</v>
      </c>
      <c r="S6">
        <v>41107</v>
      </c>
      <c r="T6">
        <v>113455</v>
      </c>
      <c r="U6">
        <v>164229</v>
      </c>
      <c r="V6">
        <v>53293</v>
      </c>
      <c r="W6">
        <v>103857</v>
      </c>
      <c r="X6">
        <v>257534</v>
      </c>
      <c r="Y6">
        <v>222567</v>
      </c>
      <c r="Z6">
        <v>5211</v>
      </c>
      <c r="AA6">
        <v>21633</v>
      </c>
      <c r="AB6">
        <v>6109</v>
      </c>
      <c r="AC6">
        <v>1576</v>
      </c>
      <c r="AD6">
        <v>158</v>
      </c>
      <c r="AE6">
        <v>20018</v>
      </c>
      <c r="AF6">
        <v>5541</v>
      </c>
      <c r="AG6">
        <v>287</v>
      </c>
      <c r="AH6">
        <v>497</v>
      </c>
      <c r="AI6">
        <v>0</v>
      </c>
      <c r="AJ6">
        <v>354928</v>
      </c>
      <c r="AK6">
        <v>287410</v>
      </c>
      <c r="AL6">
        <v>17027</v>
      </c>
      <c r="AM6">
        <v>35895</v>
      </c>
      <c r="AN6">
        <v>12892</v>
      </c>
      <c r="AO6">
        <v>3209</v>
      </c>
      <c r="AP6">
        <v>532</v>
      </c>
      <c r="AQ6">
        <v>0</v>
      </c>
      <c r="AR6">
        <v>0</v>
      </c>
      <c r="AS6">
        <v>256587</v>
      </c>
      <c r="AT6">
        <v>221896</v>
      </c>
      <c r="AU6">
        <v>5740</v>
      </c>
      <c r="AV6">
        <v>21286</v>
      </c>
      <c r="AW6">
        <v>5763</v>
      </c>
      <c r="AX6">
        <v>1440</v>
      </c>
      <c r="AY6">
        <v>165</v>
      </c>
      <c r="AZ6">
        <v>19653</v>
      </c>
      <c r="BA6">
        <v>5160</v>
      </c>
      <c r="BB6">
        <v>250</v>
      </c>
      <c r="BC6">
        <v>447</v>
      </c>
      <c r="BD6">
        <v>0</v>
      </c>
      <c r="BE6">
        <v>353536</v>
      </c>
      <c r="BF6">
        <v>287924</v>
      </c>
      <c r="BG6">
        <v>16763</v>
      </c>
      <c r="BH6">
        <v>35284</v>
      </c>
      <c r="BI6">
        <v>12249</v>
      </c>
      <c r="BJ6">
        <v>2970</v>
      </c>
      <c r="BK6">
        <v>464</v>
      </c>
      <c r="BL6">
        <v>28778</v>
      </c>
      <c r="BM6">
        <v>9780</v>
      </c>
      <c r="BN6">
        <v>417</v>
      </c>
      <c r="BO6">
        <v>490</v>
      </c>
      <c r="BP6">
        <v>9067</v>
      </c>
      <c r="BQ6">
        <v>344469</v>
      </c>
      <c r="BR6">
        <v>289644</v>
      </c>
      <c r="BS6">
        <v>14160</v>
      </c>
      <c r="BT6">
        <v>29981</v>
      </c>
      <c r="BU6">
        <v>9175</v>
      </c>
      <c r="BV6">
        <v>2325</v>
      </c>
      <c r="BW6">
        <v>490</v>
      </c>
      <c r="BX6">
        <v>0</v>
      </c>
      <c r="BY6">
        <v>0</v>
      </c>
      <c r="BZ6">
        <v>253770</v>
      </c>
      <c r="CA6">
        <v>219509</v>
      </c>
      <c r="CB6">
        <v>8369</v>
      </c>
      <c r="CC6">
        <v>18571</v>
      </c>
      <c r="CD6">
        <v>6151</v>
      </c>
      <c r="CE6">
        <v>1650</v>
      </c>
      <c r="CF6">
        <v>264</v>
      </c>
      <c r="CG6">
        <v>0</v>
      </c>
      <c r="CH6">
        <v>0</v>
      </c>
      <c r="CI6">
        <v>275934</v>
      </c>
      <c r="CJ6">
        <v>216557</v>
      </c>
      <c r="CK6">
        <v>14668</v>
      </c>
      <c r="CL6">
        <v>23283</v>
      </c>
      <c r="CM6">
        <v>10201</v>
      </c>
      <c r="CN6">
        <v>459</v>
      </c>
      <c r="CO6">
        <v>315</v>
      </c>
      <c r="CP6">
        <v>881</v>
      </c>
      <c r="CQ6">
        <v>9570</v>
      </c>
      <c r="CR6">
        <v>364888</v>
      </c>
      <c r="CS6">
        <v>274570</v>
      </c>
      <c r="CT6">
        <v>24316</v>
      </c>
      <c r="CU6">
        <v>40948</v>
      </c>
      <c r="CV6">
        <v>16483</v>
      </c>
      <c r="CW6">
        <v>8597</v>
      </c>
      <c r="CX6">
        <v>780</v>
      </c>
      <c r="CY6">
        <v>275934</v>
      </c>
      <c r="CZ6">
        <v>216557</v>
      </c>
      <c r="DA6">
        <v>14668</v>
      </c>
      <c r="DB6">
        <v>26517</v>
      </c>
      <c r="DC6">
        <v>11564</v>
      </c>
      <c r="DD6">
        <v>6216</v>
      </c>
      <c r="DE6">
        <v>502</v>
      </c>
    </row>
    <row r="7" spans="1:109" x14ac:dyDescent="0.25">
      <c r="A7">
        <v>5</v>
      </c>
      <c r="B7">
        <v>5</v>
      </c>
      <c r="C7">
        <v>165661</v>
      </c>
      <c r="D7">
        <v>93185</v>
      </c>
      <c r="E7">
        <v>68832</v>
      </c>
      <c r="F7">
        <v>194421</v>
      </c>
      <c r="G7">
        <v>107556</v>
      </c>
      <c r="H7">
        <v>84563</v>
      </c>
      <c r="I7">
        <v>144693</v>
      </c>
      <c r="J7">
        <v>85603</v>
      </c>
      <c r="K7">
        <v>59090</v>
      </c>
      <c r="L7">
        <v>146064</v>
      </c>
      <c r="M7">
        <v>93122</v>
      </c>
      <c r="N7">
        <v>52942</v>
      </c>
      <c r="O7">
        <v>146833</v>
      </c>
      <c r="P7">
        <v>82905</v>
      </c>
      <c r="Q7">
        <v>59971</v>
      </c>
      <c r="R7">
        <v>177398</v>
      </c>
      <c r="S7">
        <v>86723</v>
      </c>
      <c r="T7">
        <v>81912</v>
      </c>
      <c r="U7">
        <v>184741</v>
      </c>
      <c r="V7">
        <v>103291</v>
      </c>
      <c r="W7">
        <v>74769</v>
      </c>
      <c r="X7">
        <v>290952</v>
      </c>
      <c r="Y7">
        <v>197906</v>
      </c>
      <c r="Z7">
        <v>5292</v>
      </c>
      <c r="AA7">
        <v>82820</v>
      </c>
      <c r="AB7">
        <v>3353</v>
      </c>
      <c r="AC7">
        <v>1675</v>
      </c>
      <c r="AD7">
        <v>24</v>
      </c>
      <c r="AE7">
        <v>80776</v>
      </c>
      <c r="AF7">
        <v>2679</v>
      </c>
      <c r="AG7">
        <v>421</v>
      </c>
      <c r="AH7">
        <v>505</v>
      </c>
      <c r="AI7">
        <v>0</v>
      </c>
      <c r="AJ7">
        <v>375203</v>
      </c>
      <c r="AK7">
        <v>241744</v>
      </c>
      <c r="AL7">
        <v>11984</v>
      </c>
      <c r="AM7">
        <v>113927</v>
      </c>
      <c r="AN7">
        <v>7110</v>
      </c>
      <c r="AO7">
        <v>2905</v>
      </c>
      <c r="AP7">
        <v>264</v>
      </c>
      <c r="AQ7">
        <v>0</v>
      </c>
      <c r="AR7">
        <v>0</v>
      </c>
      <c r="AS7">
        <v>292505</v>
      </c>
      <c r="AT7">
        <v>198813</v>
      </c>
      <c r="AU7">
        <v>5199</v>
      </c>
      <c r="AV7">
        <v>83701</v>
      </c>
      <c r="AW7">
        <v>3229</v>
      </c>
      <c r="AX7">
        <v>1612</v>
      </c>
      <c r="AY7">
        <v>16</v>
      </c>
      <c r="AZ7">
        <v>81682</v>
      </c>
      <c r="BA7">
        <v>2557</v>
      </c>
      <c r="BB7">
        <v>408</v>
      </c>
      <c r="BC7">
        <v>505</v>
      </c>
      <c r="BD7">
        <v>0</v>
      </c>
      <c r="BE7">
        <v>377610</v>
      </c>
      <c r="BF7">
        <v>243508</v>
      </c>
      <c r="BG7">
        <v>11804</v>
      </c>
      <c r="BH7">
        <v>115004</v>
      </c>
      <c r="BI7">
        <v>6838</v>
      </c>
      <c r="BJ7">
        <v>2783</v>
      </c>
      <c r="BK7">
        <v>292</v>
      </c>
      <c r="BL7">
        <v>108115</v>
      </c>
      <c r="BM7">
        <v>5043</v>
      </c>
      <c r="BN7">
        <v>474</v>
      </c>
      <c r="BO7">
        <v>1075</v>
      </c>
      <c r="BP7">
        <v>7572</v>
      </c>
      <c r="BQ7">
        <v>383920</v>
      </c>
      <c r="BR7">
        <v>252857</v>
      </c>
      <c r="BS7">
        <v>9910</v>
      </c>
      <c r="BT7">
        <v>115065</v>
      </c>
      <c r="BU7">
        <v>5870</v>
      </c>
      <c r="BV7">
        <v>2249</v>
      </c>
      <c r="BW7">
        <v>270</v>
      </c>
      <c r="BX7">
        <v>0</v>
      </c>
      <c r="BY7">
        <v>0</v>
      </c>
      <c r="BZ7">
        <v>297014</v>
      </c>
      <c r="CA7">
        <v>203495</v>
      </c>
      <c r="CB7">
        <v>5867</v>
      </c>
      <c r="CC7">
        <v>82842</v>
      </c>
      <c r="CD7">
        <v>4303</v>
      </c>
      <c r="CE7">
        <v>1612</v>
      </c>
      <c r="CF7">
        <v>164</v>
      </c>
      <c r="CG7">
        <v>0</v>
      </c>
      <c r="CH7">
        <v>0</v>
      </c>
      <c r="CI7">
        <v>299191</v>
      </c>
      <c r="CJ7">
        <v>194704</v>
      </c>
      <c r="CK7">
        <v>9193</v>
      </c>
      <c r="CL7">
        <v>80327</v>
      </c>
      <c r="CM7">
        <v>4929</v>
      </c>
      <c r="CN7">
        <v>401</v>
      </c>
      <c r="CO7">
        <v>51</v>
      </c>
      <c r="CP7">
        <v>885</v>
      </c>
      <c r="CQ7">
        <v>8701</v>
      </c>
      <c r="CR7">
        <v>373858</v>
      </c>
      <c r="CS7">
        <v>232485</v>
      </c>
      <c r="CT7">
        <v>14539</v>
      </c>
      <c r="CU7">
        <v>113315</v>
      </c>
      <c r="CV7">
        <v>7886</v>
      </c>
      <c r="CW7">
        <v>6121</v>
      </c>
      <c r="CX7">
        <v>346</v>
      </c>
      <c r="CY7">
        <v>299191</v>
      </c>
      <c r="CZ7">
        <v>194704</v>
      </c>
      <c r="DA7">
        <v>9193</v>
      </c>
      <c r="DB7">
        <v>84653</v>
      </c>
      <c r="DC7">
        <v>6066</v>
      </c>
      <c r="DD7">
        <v>4517</v>
      </c>
      <c r="DE7">
        <v>244</v>
      </c>
    </row>
    <row r="8" spans="1:109" x14ac:dyDescent="0.25">
      <c r="A8">
        <v>6</v>
      </c>
      <c r="B8">
        <v>6</v>
      </c>
      <c r="C8">
        <v>144995</v>
      </c>
      <c r="D8">
        <v>79992</v>
      </c>
      <c r="E8">
        <v>61266</v>
      </c>
      <c r="F8">
        <v>166072</v>
      </c>
      <c r="G8">
        <v>94117</v>
      </c>
      <c r="H8">
        <v>69183</v>
      </c>
      <c r="I8">
        <v>125643</v>
      </c>
      <c r="J8">
        <v>72160</v>
      </c>
      <c r="K8">
        <v>53483</v>
      </c>
      <c r="L8">
        <v>127152</v>
      </c>
      <c r="M8">
        <v>80219</v>
      </c>
      <c r="N8">
        <v>46933</v>
      </c>
      <c r="O8">
        <v>127477</v>
      </c>
      <c r="P8">
        <v>70865</v>
      </c>
      <c r="Q8">
        <v>52618</v>
      </c>
      <c r="R8">
        <v>160519</v>
      </c>
      <c r="S8">
        <v>73621</v>
      </c>
      <c r="T8">
        <v>79289</v>
      </c>
      <c r="U8">
        <v>163303</v>
      </c>
      <c r="V8">
        <v>89153</v>
      </c>
      <c r="W8">
        <v>66800</v>
      </c>
      <c r="X8">
        <v>273498</v>
      </c>
      <c r="Y8">
        <v>187392</v>
      </c>
      <c r="Z8">
        <v>5069</v>
      </c>
      <c r="AA8">
        <v>75047</v>
      </c>
      <c r="AB8">
        <v>3291</v>
      </c>
      <c r="AC8">
        <v>2254</v>
      </c>
      <c r="AD8">
        <v>61</v>
      </c>
      <c r="AE8">
        <v>71648</v>
      </c>
      <c r="AF8">
        <v>2608</v>
      </c>
      <c r="AG8">
        <v>611</v>
      </c>
      <c r="AH8">
        <v>814</v>
      </c>
      <c r="AI8">
        <v>0</v>
      </c>
      <c r="AJ8">
        <v>361859</v>
      </c>
      <c r="AK8">
        <v>232566</v>
      </c>
      <c r="AL8">
        <v>11812</v>
      </c>
      <c r="AM8">
        <v>107745</v>
      </c>
      <c r="AN8">
        <v>7786</v>
      </c>
      <c r="AO8">
        <v>4049</v>
      </c>
      <c r="AP8">
        <v>588</v>
      </c>
      <c r="AQ8">
        <v>0</v>
      </c>
      <c r="AR8">
        <v>0</v>
      </c>
      <c r="AS8">
        <v>274276</v>
      </c>
      <c r="AT8">
        <v>188699</v>
      </c>
      <c r="AU8">
        <v>5014</v>
      </c>
      <c r="AV8">
        <v>74907</v>
      </c>
      <c r="AW8">
        <v>3138</v>
      </c>
      <c r="AX8">
        <v>2227</v>
      </c>
      <c r="AY8">
        <v>48</v>
      </c>
      <c r="AZ8">
        <v>72027</v>
      </c>
      <c r="BA8">
        <v>2520</v>
      </c>
      <c r="BB8">
        <v>684</v>
      </c>
      <c r="BC8">
        <v>717</v>
      </c>
      <c r="BD8">
        <v>0</v>
      </c>
      <c r="BE8">
        <v>362096</v>
      </c>
      <c r="BF8">
        <v>233848</v>
      </c>
      <c r="BG8">
        <v>11410</v>
      </c>
      <c r="BH8">
        <v>107794</v>
      </c>
      <c r="BI8">
        <v>7226</v>
      </c>
      <c r="BJ8">
        <v>3869</v>
      </c>
      <c r="BK8">
        <v>519</v>
      </c>
      <c r="BL8">
        <v>97881</v>
      </c>
      <c r="BM8">
        <v>5304</v>
      </c>
      <c r="BN8">
        <v>1005</v>
      </c>
      <c r="BO8">
        <v>712</v>
      </c>
      <c r="BP8">
        <v>11837</v>
      </c>
      <c r="BQ8">
        <v>364851</v>
      </c>
      <c r="BR8">
        <v>239862</v>
      </c>
      <c r="BS8">
        <v>9125</v>
      </c>
      <c r="BT8">
        <v>108137</v>
      </c>
      <c r="BU8">
        <v>6230</v>
      </c>
      <c r="BV8">
        <v>3505</v>
      </c>
      <c r="BW8">
        <v>415</v>
      </c>
      <c r="BX8">
        <v>0</v>
      </c>
      <c r="BY8">
        <v>0</v>
      </c>
      <c r="BZ8">
        <v>280832</v>
      </c>
      <c r="CA8">
        <v>193507</v>
      </c>
      <c r="CB8">
        <v>5734</v>
      </c>
      <c r="CC8">
        <v>75671</v>
      </c>
      <c r="CD8">
        <v>4430</v>
      </c>
      <c r="CE8">
        <v>2535</v>
      </c>
      <c r="CF8">
        <v>262</v>
      </c>
      <c r="CG8">
        <v>0</v>
      </c>
      <c r="CH8">
        <v>0</v>
      </c>
      <c r="CI8">
        <v>280978</v>
      </c>
      <c r="CJ8">
        <v>178776</v>
      </c>
      <c r="CK8">
        <v>10240</v>
      </c>
      <c r="CL8">
        <v>73754</v>
      </c>
      <c r="CM8">
        <v>5051</v>
      </c>
      <c r="CN8">
        <v>558</v>
      </c>
      <c r="CO8">
        <v>153</v>
      </c>
      <c r="CP8">
        <v>1228</v>
      </c>
      <c r="CQ8">
        <v>11218</v>
      </c>
      <c r="CR8">
        <v>360056</v>
      </c>
      <c r="CS8">
        <v>216907</v>
      </c>
      <c r="CT8">
        <v>15733</v>
      </c>
      <c r="CU8">
        <v>110779</v>
      </c>
      <c r="CV8">
        <v>9252</v>
      </c>
      <c r="CW8">
        <v>8363</v>
      </c>
      <c r="CX8">
        <v>695</v>
      </c>
      <c r="CY8">
        <v>280978</v>
      </c>
      <c r="CZ8">
        <v>178776</v>
      </c>
      <c r="DA8">
        <v>10240</v>
      </c>
      <c r="DB8">
        <v>79138</v>
      </c>
      <c r="DC8">
        <v>6830</v>
      </c>
      <c r="DD8">
        <v>6273</v>
      </c>
      <c r="DE8">
        <v>471</v>
      </c>
    </row>
    <row r="9" spans="1:109" x14ac:dyDescent="0.25">
      <c r="A9">
        <v>7</v>
      </c>
      <c r="B9">
        <v>7</v>
      </c>
      <c r="C9">
        <v>150569</v>
      </c>
      <c r="D9">
        <v>68396</v>
      </c>
      <c r="E9">
        <v>78695</v>
      </c>
      <c r="F9">
        <v>177030</v>
      </c>
      <c r="G9">
        <v>74605</v>
      </c>
      <c r="H9">
        <v>100108</v>
      </c>
      <c r="I9">
        <v>129695</v>
      </c>
      <c r="J9">
        <v>61521</v>
      </c>
      <c r="K9">
        <v>68174</v>
      </c>
      <c r="L9">
        <v>131835</v>
      </c>
      <c r="M9">
        <v>71724</v>
      </c>
      <c r="N9">
        <v>60111</v>
      </c>
      <c r="O9">
        <v>132093</v>
      </c>
      <c r="P9">
        <v>64075</v>
      </c>
      <c r="Q9">
        <v>64366</v>
      </c>
      <c r="R9">
        <v>164635</v>
      </c>
      <c r="S9">
        <v>65734</v>
      </c>
      <c r="T9">
        <v>90245</v>
      </c>
      <c r="U9">
        <v>168580</v>
      </c>
      <c r="V9">
        <v>73095</v>
      </c>
      <c r="W9">
        <v>89256</v>
      </c>
      <c r="X9">
        <v>280613</v>
      </c>
      <c r="Y9">
        <v>236249</v>
      </c>
      <c r="Z9">
        <v>10203</v>
      </c>
      <c r="AA9">
        <v>30390</v>
      </c>
      <c r="AB9">
        <v>1747</v>
      </c>
      <c r="AC9">
        <v>1572</v>
      </c>
      <c r="AD9">
        <v>8</v>
      </c>
      <c r="AE9">
        <v>28461</v>
      </c>
      <c r="AF9">
        <v>1266</v>
      </c>
      <c r="AG9">
        <v>571</v>
      </c>
      <c r="AH9">
        <v>649</v>
      </c>
      <c r="AI9">
        <v>0</v>
      </c>
      <c r="AJ9">
        <v>354982</v>
      </c>
      <c r="AK9">
        <v>290216</v>
      </c>
      <c r="AL9">
        <v>15974</v>
      </c>
      <c r="AM9">
        <v>45939</v>
      </c>
      <c r="AN9">
        <v>3932</v>
      </c>
      <c r="AO9">
        <v>2774</v>
      </c>
      <c r="AP9">
        <v>531</v>
      </c>
      <c r="AQ9">
        <v>0</v>
      </c>
      <c r="AR9">
        <v>0</v>
      </c>
      <c r="AS9">
        <v>281242</v>
      </c>
      <c r="AT9">
        <v>237668</v>
      </c>
      <c r="AU9">
        <v>9693</v>
      </c>
      <c r="AV9">
        <v>30182</v>
      </c>
      <c r="AW9">
        <v>1735</v>
      </c>
      <c r="AX9">
        <v>1558</v>
      </c>
      <c r="AY9">
        <v>12</v>
      </c>
      <c r="AZ9">
        <v>28469</v>
      </c>
      <c r="BA9">
        <v>1293</v>
      </c>
      <c r="BB9">
        <v>576</v>
      </c>
      <c r="BC9">
        <v>645</v>
      </c>
      <c r="BD9">
        <v>0</v>
      </c>
      <c r="BE9">
        <v>357051</v>
      </c>
      <c r="BF9">
        <v>292570</v>
      </c>
      <c r="BG9">
        <v>15678</v>
      </c>
      <c r="BH9">
        <v>45532</v>
      </c>
      <c r="BI9">
        <v>3746</v>
      </c>
      <c r="BJ9">
        <v>2924</v>
      </c>
      <c r="BK9">
        <v>414</v>
      </c>
      <c r="BL9">
        <v>37665</v>
      </c>
      <c r="BM9">
        <v>2190</v>
      </c>
      <c r="BN9">
        <v>657</v>
      </c>
      <c r="BO9">
        <v>222</v>
      </c>
      <c r="BP9">
        <v>8055</v>
      </c>
      <c r="BQ9">
        <v>369164</v>
      </c>
      <c r="BR9">
        <v>306389</v>
      </c>
      <c r="BS9">
        <v>12903</v>
      </c>
      <c r="BT9">
        <v>46547</v>
      </c>
      <c r="BU9">
        <v>3080</v>
      </c>
      <c r="BV9">
        <v>2698</v>
      </c>
      <c r="BW9">
        <v>262</v>
      </c>
      <c r="BX9">
        <v>0</v>
      </c>
      <c r="BY9">
        <v>0</v>
      </c>
      <c r="BZ9">
        <v>289295</v>
      </c>
      <c r="CA9">
        <v>246098</v>
      </c>
      <c r="CB9">
        <v>8626</v>
      </c>
      <c r="CC9">
        <v>31864</v>
      </c>
      <c r="CD9">
        <v>2146</v>
      </c>
      <c r="CE9">
        <v>1854</v>
      </c>
      <c r="CF9">
        <v>167</v>
      </c>
      <c r="CG9">
        <v>0</v>
      </c>
      <c r="CH9">
        <v>0</v>
      </c>
      <c r="CI9">
        <v>282244</v>
      </c>
      <c r="CJ9">
        <v>231441</v>
      </c>
      <c r="CK9">
        <v>10626</v>
      </c>
      <c r="CL9">
        <v>28708</v>
      </c>
      <c r="CM9">
        <v>1899</v>
      </c>
      <c r="CN9">
        <v>434</v>
      </c>
      <c r="CO9">
        <v>73</v>
      </c>
      <c r="CP9">
        <v>644</v>
      </c>
      <c r="CQ9">
        <v>8419</v>
      </c>
      <c r="CR9">
        <v>352246</v>
      </c>
      <c r="CS9">
        <v>279984</v>
      </c>
      <c r="CT9">
        <v>16377</v>
      </c>
      <c r="CU9">
        <v>45728</v>
      </c>
      <c r="CV9">
        <v>3815</v>
      </c>
      <c r="CW9">
        <v>6540</v>
      </c>
      <c r="CX9">
        <v>349</v>
      </c>
      <c r="CY9">
        <v>282244</v>
      </c>
      <c r="CZ9">
        <v>231441</v>
      </c>
      <c r="DA9">
        <v>10626</v>
      </c>
      <c r="DB9">
        <v>32174</v>
      </c>
      <c r="DC9">
        <v>2628</v>
      </c>
      <c r="DD9">
        <v>4745</v>
      </c>
      <c r="DE9">
        <v>246</v>
      </c>
    </row>
    <row r="10" spans="1:109" x14ac:dyDescent="0.25">
      <c r="A10">
        <v>8</v>
      </c>
      <c r="B10">
        <v>8</v>
      </c>
      <c r="C10">
        <v>169529</v>
      </c>
      <c r="D10">
        <v>93024</v>
      </c>
      <c r="E10">
        <v>72898</v>
      </c>
      <c r="F10">
        <v>194285</v>
      </c>
      <c r="G10">
        <v>114726</v>
      </c>
      <c r="H10">
        <v>76743</v>
      </c>
      <c r="I10">
        <v>152238</v>
      </c>
      <c r="J10">
        <v>87545</v>
      </c>
      <c r="K10">
        <v>64693</v>
      </c>
      <c r="L10">
        <v>152814</v>
      </c>
      <c r="M10">
        <v>92797</v>
      </c>
      <c r="N10">
        <v>60017</v>
      </c>
      <c r="O10">
        <v>153529</v>
      </c>
      <c r="P10">
        <v>84795</v>
      </c>
      <c r="Q10">
        <v>64674</v>
      </c>
      <c r="R10">
        <v>181282</v>
      </c>
      <c r="S10">
        <v>79051</v>
      </c>
      <c r="T10">
        <v>95425</v>
      </c>
      <c r="U10">
        <v>183195</v>
      </c>
      <c r="V10">
        <v>99334</v>
      </c>
      <c r="W10">
        <v>75995</v>
      </c>
      <c r="X10">
        <v>260335</v>
      </c>
      <c r="Y10">
        <v>174418</v>
      </c>
      <c r="Z10">
        <v>4244</v>
      </c>
      <c r="AA10">
        <v>73580</v>
      </c>
      <c r="AB10">
        <v>6096</v>
      </c>
      <c r="AC10">
        <v>1416</v>
      </c>
      <c r="AD10">
        <v>187</v>
      </c>
      <c r="AE10">
        <v>70827</v>
      </c>
      <c r="AF10">
        <v>5354</v>
      </c>
      <c r="AG10">
        <v>250</v>
      </c>
      <c r="AH10">
        <v>829</v>
      </c>
      <c r="AI10">
        <v>0</v>
      </c>
      <c r="AJ10">
        <v>354100</v>
      </c>
      <c r="AK10">
        <v>217422</v>
      </c>
      <c r="AL10">
        <v>13012</v>
      </c>
      <c r="AM10">
        <v>106123</v>
      </c>
      <c r="AN10">
        <v>16880</v>
      </c>
      <c r="AO10">
        <v>2331</v>
      </c>
      <c r="AP10">
        <v>633</v>
      </c>
      <c r="AQ10">
        <v>0</v>
      </c>
      <c r="AR10">
        <v>0</v>
      </c>
      <c r="AS10">
        <v>260232</v>
      </c>
      <c r="AT10">
        <v>175893</v>
      </c>
      <c r="AU10">
        <v>4070</v>
      </c>
      <c r="AV10">
        <v>72811</v>
      </c>
      <c r="AW10">
        <v>5556</v>
      </c>
      <c r="AX10">
        <v>1256</v>
      </c>
      <c r="AY10">
        <v>312</v>
      </c>
      <c r="AZ10">
        <v>70179</v>
      </c>
      <c r="BA10">
        <v>4931</v>
      </c>
      <c r="BB10">
        <v>217</v>
      </c>
      <c r="BC10">
        <v>654</v>
      </c>
      <c r="BD10">
        <v>0</v>
      </c>
      <c r="BE10">
        <v>354094</v>
      </c>
      <c r="BF10">
        <v>218861</v>
      </c>
      <c r="BG10">
        <v>12365</v>
      </c>
      <c r="BH10">
        <v>105469</v>
      </c>
      <c r="BI10">
        <v>16208</v>
      </c>
      <c r="BJ10">
        <v>2088</v>
      </c>
      <c r="BK10">
        <v>536</v>
      </c>
      <c r="BL10">
        <v>96976</v>
      </c>
      <c r="BM10">
        <v>13481</v>
      </c>
      <c r="BN10">
        <v>222</v>
      </c>
      <c r="BO10">
        <v>1329</v>
      </c>
      <c r="BP10">
        <v>10505</v>
      </c>
      <c r="BQ10">
        <v>348843</v>
      </c>
      <c r="BR10">
        <v>228092</v>
      </c>
      <c r="BS10">
        <v>11156</v>
      </c>
      <c r="BT10">
        <v>97639</v>
      </c>
      <c r="BU10">
        <v>10762</v>
      </c>
      <c r="BV10">
        <v>2518</v>
      </c>
      <c r="BW10">
        <v>541</v>
      </c>
      <c r="BX10">
        <v>0</v>
      </c>
      <c r="BY10">
        <v>0</v>
      </c>
      <c r="BZ10">
        <v>265305</v>
      </c>
      <c r="CA10">
        <v>181805</v>
      </c>
      <c r="CB10">
        <v>7065</v>
      </c>
      <c r="CC10">
        <v>67974</v>
      </c>
      <c r="CD10">
        <v>7531</v>
      </c>
      <c r="CE10">
        <v>1761</v>
      </c>
      <c r="CF10">
        <v>327</v>
      </c>
      <c r="CG10">
        <v>0</v>
      </c>
      <c r="CH10">
        <v>0</v>
      </c>
      <c r="CI10">
        <v>277501</v>
      </c>
      <c r="CJ10">
        <v>171245</v>
      </c>
      <c r="CK10">
        <v>11671</v>
      </c>
      <c r="CL10">
        <v>72180</v>
      </c>
      <c r="CM10">
        <v>11359</v>
      </c>
      <c r="CN10">
        <v>414</v>
      </c>
      <c r="CO10">
        <v>289</v>
      </c>
      <c r="CP10">
        <v>1113</v>
      </c>
      <c r="CQ10">
        <v>9230</v>
      </c>
      <c r="CR10">
        <v>359297</v>
      </c>
      <c r="CS10">
        <v>209299</v>
      </c>
      <c r="CT10">
        <v>18737</v>
      </c>
      <c r="CU10">
        <v>106826</v>
      </c>
      <c r="CV10">
        <v>18280</v>
      </c>
      <c r="CW10">
        <v>6632</v>
      </c>
      <c r="CX10">
        <v>816</v>
      </c>
      <c r="CY10">
        <v>277501</v>
      </c>
      <c r="CZ10">
        <v>171245</v>
      </c>
      <c r="DA10">
        <v>11671</v>
      </c>
      <c r="DB10">
        <v>76841</v>
      </c>
      <c r="DC10">
        <v>12945</v>
      </c>
      <c r="DD10">
        <v>4818</v>
      </c>
      <c r="DE10">
        <v>557</v>
      </c>
    </row>
    <row r="11" spans="1:109" x14ac:dyDescent="0.25">
      <c r="A11">
        <v>9</v>
      </c>
      <c r="B11">
        <v>9</v>
      </c>
      <c r="C11">
        <v>152169</v>
      </c>
      <c r="D11">
        <v>62280</v>
      </c>
      <c r="E11">
        <v>85734</v>
      </c>
      <c r="F11">
        <v>181617</v>
      </c>
      <c r="G11">
        <v>72299</v>
      </c>
      <c r="H11">
        <v>106618</v>
      </c>
      <c r="I11">
        <v>131888</v>
      </c>
      <c r="J11">
        <v>58606</v>
      </c>
      <c r="K11">
        <v>73282</v>
      </c>
      <c r="L11">
        <v>133371</v>
      </c>
      <c r="M11">
        <v>65391</v>
      </c>
      <c r="N11">
        <v>67980</v>
      </c>
      <c r="O11">
        <v>134004</v>
      </c>
      <c r="P11">
        <v>57239</v>
      </c>
      <c r="Q11">
        <v>72290</v>
      </c>
      <c r="R11">
        <v>164901</v>
      </c>
      <c r="S11">
        <v>55526</v>
      </c>
      <c r="T11">
        <v>99802</v>
      </c>
      <c r="U11">
        <v>167067</v>
      </c>
      <c r="V11">
        <v>64864</v>
      </c>
      <c r="W11">
        <v>94424</v>
      </c>
      <c r="X11">
        <v>271822</v>
      </c>
      <c r="Y11">
        <v>243121</v>
      </c>
      <c r="Z11">
        <v>3389</v>
      </c>
      <c r="AA11">
        <v>20819</v>
      </c>
      <c r="AB11">
        <v>2234</v>
      </c>
      <c r="AC11">
        <v>1922</v>
      </c>
      <c r="AD11">
        <v>20</v>
      </c>
      <c r="AE11">
        <v>18308</v>
      </c>
      <c r="AF11">
        <v>1827</v>
      </c>
      <c r="AG11">
        <v>310</v>
      </c>
      <c r="AH11">
        <v>485</v>
      </c>
      <c r="AI11">
        <v>0</v>
      </c>
      <c r="AJ11">
        <v>350502</v>
      </c>
      <c r="AK11">
        <v>303017</v>
      </c>
      <c r="AL11">
        <v>7393</v>
      </c>
      <c r="AM11">
        <v>33385</v>
      </c>
      <c r="AN11">
        <v>4497</v>
      </c>
      <c r="AO11">
        <v>3266</v>
      </c>
      <c r="AP11">
        <v>44</v>
      </c>
      <c r="AQ11">
        <v>0</v>
      </c>
      <c r="AR11">
        <v>0</v>
      </c>
      <c r="AS11">
        <v>272178</v>
      </c>
      <c r="AT11">
        <v>243751</v>
      </c>
      <c r="AU11">
        <v>3226</v>
      </c>
      <c r="AV11">
        <v>20890</v>
      </c>
      <c r="AW11">
        <v>2134</v>
      </c>
      <c r="AX11">
        <v>1772</v>
      </c>
      <c r="AY11">
        <v>50</v>
      </c>
      <c r="AZ11">
        <v>18559</v>
      </c>
      <c r="BA11">
        <v>1702</v>
      </c>
      <c r="BB11">
        <v>370</v>
      </c>
      <c r="BC11">
        <v>376</v>
      </c>
      <c r="BD11">
        <v>0</v>
      </c>
      <c r="BE11">
        <v>351491</v>
      </c>
      <c r="BF11">
        <v>304399</v>
      </c>
      <c r="BG11">
        <v>7097</v>
      </c>
      <c r="BH11">
        <v>33325</v>
      </c>
      <c r="BI11">
        <v>4308</v>
      </c>
      <c r="BJ11">
        <v>2863</v>
      </c>
      <c r="BK11">
        <v>100</v>
      </c>
      <c r="BL11">
        <v>25574</v>
      </c>
      <c r="BM11">
        <v>3052</v>
      </c>
      <c r="BN11">
        <v>451</v>
      </c>
      <c r="BO11">
        <v>788</v>
      </c>
      <c r="BP11">
        <v>10069</v>
      </c>
      <c r="BQ11">
        <v>353086</v>
      </c>
      <c r="BR11">
        <v>310664</v>
      </c>
      <c r="BS11">
        <v>5546</v>
      </c>
      <c r="BT11">
        <v>31086</v>
      </c>
      <c r="BU11">
        <v>3538</v>
      </c>
      <c r="BV11">
        <v>3073</v>
      </c>
      <c r="BW11">
        <v>227</v>
      </c>
      <c r="BX11">
        <v>0</v>
      </c>
      <c r="BY11">
        <v>0</v>
      </c>
      <c r="BZ11">
        <v>272047</v>
      </c>
      <c r="CA11">
        <v>245067</v>
      </c>
      <c r="CB11">
        <v>3407</v>
      </c>
      <c r="CC11">
        <v>19554</v>
      </c>
      <c r="CD11">
        <v>2343</v>
      </c>
      <c r="CE11">
        <v>2151</v>
      </c>
      <c r="CF11">
        <v>146</v>
      </c>
      <c r="CG11">
        <v>0</v>
      </c>
      <c r="CH11">
        <v>0</v>
      </c>
      <c r="CI11">
        <v>277640</v>
      </c>
      <c r="CJ11">
        <v>237718</v>
      </c>
      <c r="CK11">
        <v>6279</v>
      </c>
      <c r="CL11">
        <v>19218</v>
      </c>
      <c r="CM11">
        <v>2408</v>
      </c>
      <c r="CN11">
        <v>564</v>
      </c>
      <c r="CO11">
        <v>63</v>
      </c>
      <c r="CP11">
        <v>915</v>
      </c>
      <c r="CQ11">
        <v>10475</v>
      </c>
      <c r="CR11">
        <v>353098</v>
      </c>
      <c r="CS11">
        <v>293107</v>
      </c>
      <c r="CT11">
        <v>9984</v>
      </c>
      <c r="CU11">
        <v>35216</v>
      </c>
      <c r="CV11">
        <v>4803</v>
      </c>
      <c r="CW11">
        <v>8305</v>
      </c>
      <c r="CX11">
        <v>354</v>
      </c>
      <c r="CY11">
        <v>277640</v>
      </c>
      <c r="CZ11">
        <v>237718</v>
      </c>
      <c r="DA11">
        <v>6279</v>
      </c>
      <c r="DB11">
        <v>22743</v>
      </c>
      <c r="DC11">
        <v>3301</v>
      </c>
      <c r="DD11">
        <v>5949</v>
      </c>
      <c r="DE11">
        <v>213</v>
      </c>
    </row>
    <row r="12" spans="1:109" x14ac:dyDescent="0.25">
      <c r="A12">
        <v>10</v>
      </c>
      <c r="B12">
        <v>10</v>
      </c>
      <c r="C12">
        <v>147866</v>
      </c>
      <c r="D12">
        <v>53379</v>
      </c>
      <c r="E12">
        <v>90670</v>
      </c>
      <c r="F12">
        <v>172740</v>
      </c>
      <c r="G12">
        <v>63936</v>
      </c>
      <c r="H12">
        <v>105693</v>
      </c>
      <c r="I12">
        <v>130148</v>
      </c>
      <c r="J12">
        <v>48797</v>
      </c>
      <c r="K12">
        <v>81351</v>
      </c>
      <c r="L12">
        <v>131131</v>
      </c>
      <c r="M12">
        <v>59211</v>
      </c>
      <c r="N12">
        <v>71920</v>
      </c>
      <c r="O12">
        <v>131835</v>
      </c>
      <c r="P12">
        <v>47291</v>
      </c>
      <c r="Q12">
        <v>80163</v>
      </c>
      <c r="R12">
        <v>160306</v>
      </c>
      <c r="S12">
        <v>44563</v>
      </c>
      <c r="T12">
        <v>108363</v>
      </c>
      <c r="U12">
        <v>161065</v>
      </c>
      <c r="V12">
        <v>56865</v>
      </c>
      <c r="W12">
        <v>96376</v>
      </c>
      <c r="X12">
        <v>261790</v>
      </c>
      <c r="Y12">
        <v>229390</v>
      </c>
      <c r="Z12">
        <v>5368</v>
      </c>
      <c r="AA12">
        <v>20136</v>
      </c>
      <c r="AB12">
        <v>4059</v>
      </c>
      <c r="AC12">
        <v>2227</v>
      </c>
      <c r="AD12">
        <v>97</v>
      </c>
      <c r="AE12">
        <v>18024</v>
      </c>
      <c r="AF12">
        <v>3141</v>
      </c>
      <c r="AG12">
        <v>452</v>
      </c>
      <c r="AH12">
        <v>741</v>
      </c>
      <c r="AI12">
        <v>0</v>
      </c>
      <c r="AJ12">
        <v>340034</v>
      </c>
      <c r="AK12">
        <v>289003</v>
      </c>
      <c r="AL12">
        <v>9979</v>
      </c>
      <c r="AM12">
        <v>30388</v>
      </c>
      <c r="AN12">
        <v>8647</v>
      </c>
      <c r="AO12">
        <v>3315</v>
      </c>
      <c r="AP12">
        <v>578</v>
      </c>
      <c r="AQ12">
        <v>0</v>
      </c>
      <c r="AR12">
        <v>0</v>
      </c>
      <c r="AS12">
        <v>260980</v>
      </c>
      <c r="AT12">
        <v>229015</v>
      </c>
      <c r="AU12">
        <v>5169</v>
      </c>
      <c r="AV12">
        <v>20146</v>
      </c>
      <c r="AW12">
        <v>4026</v>
      </c>
      <c r="AX12">
        <v>2143</v>
      </c>
      <c r="AY12">
        <v>57</v>
      </c>
      <c r="AZ12">
        <v>18085</v>
      </c>
      <c r="BA12">
        <v>3189</v>
      </c>
      <c r="BB12">
        <v>349</v>
      </c>
      <c r="BC12">
        <v>630</v>
      </c>
      <c r="BD12">
        <v>0</v>
      </c>
      <c r="BE12">
        <v>339873</v>
      </c>
      <c r="BF12">
        <v>289341</v>
      </c>
      <c r="BG12">
        <v>9730</v>
      </c>
      <c r="BH12">
        <v>30317</v>
      </c>
      <c r="BI12">
        <v>8527</v>
      </c>
      <c r="BJ12">
        <v>3399</v>
      </c>
      <c r="BK12">
        <v>586</v>
      </c>
      <c r="BL12">
        <v>22807</v>
      </c>
      <c r="BM12">
        <v>5982</v>
      </c>
      <c r="BN12">
        <v>445</v>
      </c>
      <c r="BO12">
        <v>381</v>
      </c>
      <c r="BP12">
        <v>11062</v>
      </c>
      <c r="BQ12">
        <v>340003</v>
      </c>
      <c r="BR12">
        <v>293159</v>
      </c>
      <c r="BS12">
        <v>7695</v>
      </c>
      <c r="BT12">
        <v>29455</v>
      </c>
      <c r="BU12">
        <v>7490</v>
      </c>
      <c r="BV12">
        <v>3280</v>
      </c>
      <c r="BW12">
        <v>420</v>
      </c>
      <c r="BX12">
        <v>0</v>
      </c>
      <c r="BY12">
        <v>0</v>
      </c>
      <c r="BZ12">
        <v>262187</v>
      </c>
      <c r="CA12">
        <v>230164</v>
      </c>
      <c r="CB12">
        <v>4825</v>
      </c>
      <c r="CC12">
        <v>20126</v>
      </c>
      <c r="CD12">
        <v>5345</v>
      </c>
      <c r="CE12">
        <v>2349</v>
      </c>
      <c r="CF12">
        <v>245</v>
      </c>
      <c r="CG12">
        <v>0</v>
      </c>
      <c r="CH12">
        <v>0</v>
      </c>
      <c r="CI12">
        <v>268175</v>
      </c>
      <c r="CJ12">
        <v>225103</v>
      </c>
      <c r="CK12">
        <v>7011</v>
      </c>
      <c r="CL12">
        <v>18735</v>
      </c>
      <c r="CM12">
        <v>5324</v>
      </c>
      <c r="CN12">
        <v>595</v>
      </c>
      <c r="CO12">
        <v>139</v>
      </c>
      <c r="CP12">
        <v>1002</v>
      </c>
      <c r="CQ12">
        <v>10266</v>
      </c>
      <c r="CR12">
        <v>342681</v>
      </c>
      <c r="CS12">
        <v>280711</v>
      </c>
      <c r="CT12">
        <v>11177</v>
      </c>
      <c r="CU12">
        <v>31898</v>
      </c>
      <c r="CV12">
        <v>9663</v>
      </c>
      <c r="CW12">
        <v>8194</v>
      </c>
      <c r="CX12">
        <v>641</v>
      </c>
      <c r="CY12">
        <v>268175</v>
      </c>
      <c r="CZ12">
        <v>225103</v>
      </c>
      <c r="DA12">
        <v>7011</v>
      </c>
      <c r="DB12">
        <v>22026</v>
      </c>
      <c r="DC12">
        <v>6944</v>
      </c>
      <c r="DD12">
        <v>6046</v>
      </c>
      <c r="DE12">
        <v>399</v>
      </c>
    </row>
    <row r="13" spans="1:109" x14ac:dyDescent="0.25">
      <c r="A13">
        <v>11</v>
      </c>
      <c r="B13">
        <v>11</v>
      </c>
      <c r="C13">
        <v>141928</v>
      </c>
      <c r="D13">
        <v>68403</v>
      </c>
      <c r="E13">
        <v>69722</v>
      </c>
      <c r="F13">
        <v>173273</v>
      </c>
      <c r="G13">
        <v>80612</v>
      </c>
      <c r="H13">
        <v>90158</v>
      </c>
      <c r="I13">
        <v>121299</v>
      </c>
      <c r="J13">
        <v>63434</v>
      </c>
      <c r="K13">
        <v>57865</v>
      </c>
      <c r="L13">
        <v>124972</v>
      </c>
      <c r="M13">
        <v>72590</v>
      </c>
      <c r="N13">
        <v>52382</v>
      </c>
      <c r="O13">
        <v>125729</v>
      </c>
      <c r="P13">
        <v>62905</v>
      </c>
      <c r="Q13">
        <v>58863</v>
      </c>
      <c r="R13">
        <v>151610</v>
      </c>
      <c r="S13">
        <v>59843</v>
      </c>
      <c r="T13">
        <v>82905</v>
      </c>
      <c r="U13">
        <v>154844</v>
      </c>
      <c r="V13">
        <v>71486</v>
      </c>
      <c r="W13">
        <v>75989</v>
      </c>
      <c r="X13">
        <v>260924</v>
      </c>
      <c r="Y13">
        <v>216334</v>
      </c>
      <c r="Z13">
        <v>20003</v>
      </c>
      <c r="AA13">
        <v>20244</v>
      </c>
      <c r="AB13">
        <v>2444</v>
      </c>
      <c r="AC13">
        <v>1824</v>
      </c>
      <c r="AD13">
        <v>74</v>
      </c>
      <c r="AE13">
        <v>18235</v>
      </c>
      <c r="AF13">
        <v>1902</v>
      </c>
      <c r="AG13">
        <v>695</v>
      </c>
      <c r="AH13">
        <v>248</v>
      </c>
      <c r="AI13">
        <v>0</v>
      </c>
      <c r="AJ13">
        <v>340973</v>
      </c>
      <c r="AK13">
        <v>270757</v>
      </c>
      <c r="AL13">
        <v>32788</v>
      </c>
      <c r="AM13">
        <v>34400</v>
      </c>
      <c r="AN13">
        <v>5493</v>
      </c>
      <c r="AO13">
        <v>3463</v>
      </c>
      <c r="AP13">
        <v>322</v>
      </c>
      <c r="AQ13">
        <v>0</v>
      </c>
      <c r="AR13">
        <v>0</v>
      </c>
      <c r="AS13">
        <v>259793</v>
      </c>
      <c r="AT13">
        <v>216038</v>
      </c>
      <c r="AU13">
        <v>19412</v>
      </c>
      <c r="AV13">
        <v>20039</v>
      </c>
      <c r="AW13">
        <v>2259</v>
      </c>
      <c r="AX13">
        <v>1890</v>
      </c>
      <c r="AY13">
        <v>69</v>
      </c>
      <c r="AZ13">
        <v>18182</v>
      </c>
      <c r="BA13">
        <v>1707</v>
      </c>
      <c r="BB13">
        <v>627</v>
      </c>
      <c r="BC13">
        <v>309</v>
      </c>
      <c r="BD13">
        <v>0</v>
      </c>
      <c r="BE13">
        <v>340255</v>
      </c>
      <c r="BF13">
        <v>270897</v>
      </c>
      <c r="BG13">
        <v>32125</v>
      </c>
      <c r="BH13">
        <v>34381</v>
      </c>
      <c r="BI13">
        <v>5350</v>
      </c>
      <c r="BJ13">
        <v>3708</v>
      </c>
      <c r="BK13">
        <v>395</v>
      </c>
      <c r="BL13">
        <v>24398</v>
      </c>
      <c r="BM13">
        <v>3404</v>
      </c>
      <c r="BN13">
        <v>731</v>
      </c>
      <c r="BO13">
        <v>307</v>
      </c>
      <c r="BP13">
        <v>8329</v>
      </c>
      <c r="BQ13">
        <v>335372</v>
      </c>
      <c r="BR13">
        <v>272917</v>
      </c>
      <c r="BS13">
        <v>26857</v>
      </c>
      <c r="BT13">
        <v>31715</v>
      </c>
      <c r="BU13">
        <v>4146</v>
      </c>
      <c r="BV13">
        <v>3306</v>
      </c>
      <c r="BW13">
        <v>309</v>
      </c>
      <c r="BX13">
        <v>0</v>
      </c>
      <c r="BY13">
        <v>0</v>
      </c>
      <c r="BZ13">
        <v>254520</v>
      </c>
      <c r="CA13">
        <v>214563</v>
      </c>
      <c r="CB13">
        <v>16345</v>
      </c>
      <c r="CC13">
        <v>19953</v>
      </c>
      <c r="CD13">
        <v>2788</v>
      </c>
      <c r="CE13">
        <v>2226</v>
      </c>
      <c r="CF13">
        <v>189</v>
      </c>
      <c r="CG13">
        <v>0</v>
      </c>
      <c r="CH13">
        <v>0</v>
      </c>
      <c r="CI13">
        <v>271261</v>
      </c>
      <c r="CJ13">
        <v>217315</v>
      </c>
      <c r="CK13">
        <v>22587</v>
      </c>
      <c r="CL13">
        <v>17754</v>
      </c>
      <c r="CM13">
        <v>2937</v>
      </c>
      <c r="CN13">
        <v>499</v>
      </c>
      <c r="CO13">
        <v>47</v>
      </c>
      <c r="CP13">
        <v>672</v>
      </c>
      <c r="CQ13">
        <v>9450</v>
      </c>
      <c r="CR13">
        <v>346652</v>
      </c>
      <c r="CS13">
        <v>267156</v>
      </c>
      <c r="CT13">
        <v>34829</v>
      </c>
      <c r="CU13">
        <v>33439</v>
      </c>
      <c r="CV13">
        <v>5730</v>
      </c>
      <c r="CW13">
        <v>7725</v>
      </c>
      <c r="CX13">
        <v>419</v>
      </c>
      <c r="CY13">
        <v>271261</v>
      </c>
      <c r="CZ13">
        <v>217315</v>
      </c>
      <c r="DA13">
        <v>22587</v>
      </c>
      <c r="DB13">
        <v>22081</v>
      </c>
      <c r="DC13">
        <v>3985</v>
      </c>
      <c r="DD13">
        <v>5635</v>
      </c>
      <c r="DE13">
        <v>281</v>
      </c>
    </row>
    <row r="14" spans="1:109" x14ac:dyDescent="0.25">
      <c r="A14">
        <v>12</v>
      </c>
      <c r="B14">
        <v>12</v>
      </c>
      <c r="C14">
        <v>153419</v>
      </c>
      <c r="D14">
        <v>34902</v>
      </c>
      <c r="E14">
        <v>114551</v>
      </c>
      <c r="F14">
        <v>182230</v>
      </c>
      <c r="G14">
        <v>39098</v>
      </c>
      <c r="H14">
        <v>140467</v>
      </c>
      <c r="I14">
        <v>132573</v>
      </c>
      <c r="J14">
        <v>32085</v>
      </c>
      <c r="K14">
        <v>100488</v>
      </c>
      <c r="L14">
        <v>133514</v>
      </c>
      <c r="M14">
        <v>43177</v>
      </c>
      <c r="N14">
        <v>90337</v>
      </c>
      <c r="O14">
        <v>133989</v>
      </c>
      <c r="P14">
        <v>31126</v>
      </c>
      <c r="Q14">
        <v>98961</v>
      </c>
      <c r="R14">
        <v>167766</v>
      </c>
      <c r="S14">
        <v>30709</v>
      </c>
      <c r="T14">
        <v>129538</v>
      </c>
      <c r="U14">
        <v>170253</v>
      </c>
      <c r="V14">
        <v>35760</v>
      </c>
      <c r="W14">
        <v>127310</v>
      </c>
      <c r="X14">
        <v>266450</v>
      </c>
      <c r="Y14">
        <v>246985</v>
      </c>
      <c r="Z14">
        <v>5368</v>
      </c>
      <c r="AA14">
        <v>11554</v>
      </c>
      <c r="AB14">
        <v>1205</v>
      </c>
      <c r="AC14">
        <v>1371</v>
      </c>
      <c r="AD14">
        <v>12</v>
      </c>
      <c r="AE14">
        <v>10195</v>
      </c>
      <c r="AF14">
        <v>819</v>
      </c>
      <c r="AG14">
        <v>448</v>
      </c>
      <c r="AH14">
        <v>218</v>
      </c>
      <c r="AI14">
        <v>0</v>
      </c>
      <c r="AJ14">
        <v>353709</v>
      </c>
      <c r="AK14">
        <v>320466</v>
      </c>
      <c r="AL14">
        <v>10091</v>
      </c>
      <c r="AM14">
        <v>18348</v>
      </c>
      <c r="AN14">
        <v>2946</v>
      </c>
      <c r="AO14">
        <v>2142</v>
      </c>
      <c r="AP14">
        <v>336</v>
      </c>
      <c r="AQ14">
        <v>0</v>
      </c>
      <c r="AR14">
        <v>0</v>
      </c>
      <c r="AS14">
        <v>267240</v>
      </c>
      <c r="AT14">
        <v>247865</v>
      </c>
      <c r="AU14">
        <v>5221</v>
      </c>
      <c r="AV14">
        <v>11214</v>
      </c>
      <c r="AW14">
        <v>1313</v>
      </c>
      <c r="AX14">
        <v>1460</v>
      </c>
      <c r="AY14">
        <v>55</v>
      </c>
      <c r="AZ14">
        <v>10003</v>
      </c>
      <c r="BA14">
        <v>896</v>
      </c>
      <c r="BB14">
        <v>452</v>
      </c>
      <c r="BC14">
        <v>231</v>
      </c>
      <c r="BD14">
        <v>0</v>
      </c>
      <c r="BE14">
        <v>354630</v>
      </c>
      <c r="BF14">
        <v>321897</v>
      </c>
      <c r="BG14">
        <v>9799</v>
      </c>
      <c r="BH14">
        <v>17970</v>
      </c>
      <c r="BI14">
        <v>2873</v>
      </c>
      <c r="BJ14">
        <v>2242</v>
      </c>
      <c r="BK14">
        <v>356</v>
      </c>
      <c r="BL14">
        <v>13837</v>
      </c>
      <c r="BM14">
        <v>1759</v>
      </c>
      <c r="BN14">
        <v>474</v>
      </c>
      <c r="BO14">
        <v>574</v>
      </c>
      <c r="BP14">
        <v>6053</v>
      </c>
      <c r="BQ14">
        <v>360968</v>
      </c>
      <c r="BR14">
        <v>331870</v>
      </c>
      <c r="BS14">
        <v>8191</v>
      </c>
      <c r="BT14">
        <v>16998</v>
      </c>
      <c r="BU14">
        <v>2356</v>
      </c>
      <c r="BV14">
        <v>2184</v>
      </c>
      <c r="BW14">
        <v>253</v>
      </c>
      <c r="BX14">
        <v>0</v>
      </c>
      <c r="BY14">
        <v>0</v>
      </c>
      <c r="BZ14">
        <v>271009</v>
      </c>
      <c r="CA14">
        <v>252861</v>
      </c>
      <c r="CB14">
        <v>4803</v>
      </c>
      <c r="CC14">
        <v>10580</v>
      </c>
      <c r="CD14">
        <v>1535</v>
      </c>
      <c r="CE14">
        <v>1550</v>
      </c>
      <c r="CF14">
        <v>158</v>
      </c>
      <c r="CG14">
        <v>0</v>
      </c>
      <c r="CH14">
        <v>0</v>
      </c>
      <c r="CI14">
        <v>270712</v>
      </c>
      <c r="CJ14">
        <v>244230</v>
      </c>
      <c r="CK14">
        <v>6719</v>
      </c>
      <c r="CL14">
        <v>10222</v>
      </c>
      <c r="CM14">
        <v>1430</v>
      </c>
      <c r="CN14">
        <v>486</v>
      </c>
      <c r="CO14">
        <v>390</v>
      </c>
      <c r="CP14">
        <v>642</v>
      </c>
      <c r="CQ14">
        <v>6593</v>
      </c>
      <c r="CR14">
        <v>355921</v>
      </c>
      <c r="CS14">
        <v>315335</v>
      </c>
      <c r="CT14">
        <v>10873</v>
      </c>
      <c r="CU14">
        <v>19077</v>
      </c>
      <c r="CV14">
        <v>2972</v>
      </c>
      <c r="CW14">
        <v>6066</v>
      </c>
      <c r="CX14">
        <v>968</v>
      </c>
      <c r="CY14">
        <v>270712</v>
      </c>
      <c r="CZ14">
        <v>244230</v>
      </c>
      <c r="DA14">
        <v>6719</v>
      </c>
      <c r="DB14">
        <v>12137</v>
      </c>
      <c r="DC14">
        <v>2051</v>
      </c>
      <c r="DD14">
        <v>4264</v>
      </c>
      <c r="DE14">
        <v>553</v>
      </c>
    </row>
    <row r="15" spans="1:109" x14ac:dyDescent="0.25">
      <c r="A15">
        <v>13</v>
      </c>
      <c r="B15">
        <v>13</v>
      </c>
      <c r="C15">
        <v>134944</v>
      </c>
      <c r="D15">
        <v>82153</v>
      </c>
      <c r="E15">
        <v>48986</v>
      </c>
      <c r="F15">
        <v>154471</v>
      </c>
      <c r="G15">
        <v>92642</v>
      </c>
      <c r="H15">
        <v>59156</v>
      </c>
      <c r="I15">
        <v>115541</v>
      </c>
      <c r="J15">
        <v>74308</v>
      </c>
      <c r="K15">
        <v>41233</v>
      </c>
      <c r="L15">
        <v>116632</v>
      </c>
      <c r="M15">
        <v>81411</v>
      </c>
      <c r="N15">
        <v>35221</v>
      </c>
      <c r="O15">
        <v>117709</v>
      </c>
      <c r="P15">
        <v>73218</v>
      </c>
      <c r="Q15">
        <v>40258</v>
      </c>
      <c r="R15">
        <v>150720</v>
      </c>
      <c r="S15">
        <v>79903</v>
      </c>
      <c r="T15">
        <v>63430</v>
      </c>
      <c r="U15">
        <v>154632</v>
      </c>
      <c r="V15">
        <v>91707</v>
      </c>
      <c r="W15">
        <v>54635</v>
      </c>
      <c r="X15">
        <v>264639</v>
      </c>
      <c r="Y15">
        <v>187013</v>
      </c>
      <c r="Z15">
        <v>15551</v>
      </c>
      <c r="AA15">
        <v>57697</v>
      </c>
      <c r="AB15">
        <v>2273</v>
      </c>
      <c r="AC15">
        <v>1851</v>
      </c>
      <c r="AD15">
        <v>109</v>
      </c>
      <c r="AE15">
        <v>54705</v>
      </c>
      <c r="AF15">
        <v>1838</v>
      </c>
      <c r="AG15">
        <v>550</v>
      </c>
      <c r="AH15">
        <v>435</v>
      </c>
      <c r="AI15">
        <v>0</v>
      </c>
      <c r="AJ15">
        <v>351909</v>
      </c>
      <c r="AK15">
        <v>230997</v>
      </c>
      <c r="AL15">
        <v>27263</v>
      </c>
      <c r="AM15">
        <v>87330</v>
      </c>
      <c r="AN15">
        <v>6882</v>
      </c>
      <c r="AO15">
        <v>3887</v>
      </c>
      <c r="AP15">
        <v>482</v>
      </c>
      <c r="AQ15">
        <v>0</v>
      </c>
      <c r="AR15">
        <v>0</v>
      </c>
      <c r="AS15">
        <v>265072</v>
      </c>
      <c r="AT15">
        <v>187705</v>
      </c>
      <c r="AU15">
        <v>15167</v>
      </c>
      <c r="AV15">
        <v>57470</v>
      </c>
      <c r="AW15">
        <v>2544</v>
      </c>
      <c r="AX15">
        <v>1842</v>
      </c>
      <c r="AY15">
        <v>107</v>
      </c>
      <c r="AZ15">
        <v>54384</v>
      </c>
      <c r="BA15">
        <v>2075</v>
      </c>
      <c r="BB15">
        <v>509</v>
      </c>
      <c r="BC15">
        <v>482</v>
      </c>
      <c r="BD15">
        <v>0</v>
      </c>
      <c r="BE15">
        <v>353144</v>
      </c>
      <c r="BF15">
        <v>232351</v>
      </c>
      <c r="BG15">
        <v>27169</v>
      </c>
      <c r="BH15">
        <v>87099</v>
      </c>
      <c r="BI15">
        <v>7494</v>
      </c>
      <c r="BJ15">
        <v>4012</v>
      </c>
      <c r="BK15">
        <v>380</v>
      </c>
      <c r="BL15">
        <v>75101</v>
      </c>
      <c r="BM15">
        <v>5214</v>
      </c>
      <c r="BN15">
        <v>714</v>
      </c>
      <c r="BO15">
        <v>801</v>
      </c>
      <c r="BP15">
        <v>11687</v>
      </c>
      <c r="BQ15">
        <v>363123</v>
      </c>
      <c r="BR15">
        <v>246013</v>
      </c>
      <c r="BS15">
        <v>24402</v>
      </c>
      <c r="BT15">
        <v>86826</v>
      </c>
      <c r="BU15">
        <v>5891</v>
      </c>
      <c r="BV15">
        <v>3783</v>
      </c>
      <c r="BW15">
        <v>317</v>
      </c>
      <c r="BX15">
        <v>0</v>
      </c>
      <c r="BY15">
        <v>0</v>
      </c>
      <c r="BZ15">
        <v>275973</v>
      </c>
      <c r="CA15">
        <v>198184</v>
      </c>
      <c r="CB15">
        <v>14318</v>
      </c>
      <c r="CC15">
        <v>58108</v>
      </c>
      <c r="CD15">
        <v>4363</v>
      </c>
      <c r="CE15">
        <v>2641</v>
      </c>
      <c r="CF15">
        <v>211</v>
      </c>
      <c r="CG15">
        <v>0</v>
      </c>
      <c r="CH15">
        <v>0</v>
      </c>
      <c r="CI15">
        <v>271327</v>
      </c>
      <c r="CJ15">
        <v>181034</v>
      </c>
      <c r="CK15">
        <v>17928</v>
      </c>
      <c r="CL15">
        <v>56645</v>
      </c>
      <c r="CM15">
        <v>3743</v>
      </c>
      <c r="CN15">
        <v>600</v>
      </c>
      <c r="CO15">
        <v>81</v>
      </c>
      <c r="CP15">
        <v>1101</v>
      </c>
      <c r="CQ15">
        <v>10195</v>
      </c>
      <c r="CR15">
        <v>349719</v>
      </c>
      <c r="CS15">
        <v>218731</v>
      </c>
      <c r="CT15">
        <v>28345</v>
      </c>
      <c r="CU15">
        <v>90924</v>
      </c>
      <c r="CV15">
        <v>6733</v>
      </c>
      <c r="CW15">
        <v>7734</v>
      </c>
      <c r="CX15">
        <v>346</v>
      </c>
      <c r="CY15">
        <v>271327</v>
      </c>
      <c r="CZ15">
        <v>181034</v>
      </c>
      <c r="DA15">
        <v>17928</v>
      </c>
      <c r="DB15">
        <v>62272</v>
      </c>
      <c r="DC15">
        <v>5012</v>
      </c>
      <c r="DD15">
        <v>5647</v>
      </c>
      <c r="DE15">
        <v>221</v>
      </c>
    </row>
    <row r="16" spans="1:109" x14ac:dyDescent="0.25">
      <c r="A16">
        <v>14</v>
      </c>
      <c r="B16">
        <v>14</v>
      </c>
      <c r="C16">
        <v>165182</v>
      </c>
      <c r="D16">
        <v>60339</v>
      </c>
      <c r="E16">
        <v>100877</v>
      </c>
      <c r="F16">
        <v>196741</v>
      </c>
      <c r="G16">
        <v>78317</v>
      </c>
      <c r="H16">
        <v>115343</v>
      </c>
      <c r="I16">
        <v>146075</v>
      </c>
      <c r="J16">
        <v>57776</v>
      </c>
      <c r="K16">
        <v>88299</v>
      </c>
      <c r="L16">
        <v>146529</v>
      </c>
      <c r="M16">
        <v>63375</v>
      </c>
      <c r="N16">
        <v>83154</v>
      </c>
      <c r="O16">
        <v>147470</v>
      </c>
      <c r="P16">
        <v>55728</v>
      </c>
      <c r="Q16">
        <v>87072</v>
      </c>
      <c r="R16">
        <v>176568</v>
      </c>
      <c r="S16">
        <v>44463</v>
      </c>
      <c r="T16">
        <v>125005</v>
      </c>
      <c r="U16">
        <v>177545</v>
      </c>
      <c r="V16">
        <v>62629</v>
      </c>
      <c r="W16">
        <v>106392</v>
      </c>
      <c r="X16">
        <v>263831</v>
      </c>
      <c r="Y16">
        <v>244545</v>
      </c>
      <c r="Z16">
        <v>3812</v>
      </c>
      <c r="AA16">
        <v>10796</v>
      </c>
      <c r="AB16">
        <v>2999</v>
      </c>
      <c r="AC16">
        <v>1426</v>
      </c>
      <c r="AD16">
        <v>65</v>
      </c>
      <c r="AE16">
        <v>9429</v>
      </c>
      <c r="AF16">
        <v>2516</v>
      </c>
      <c r="AG16">
        <v>318</v>
      </c>
      <c r="AH16">
        <v>328</v>
      </c>
      <c r="AI16">
        <v>0</v>
      </c>
      <c r="AJ16">
        <v>348644</v>
      </c>
      <c r="AK16">
        <v>315673</v>
      </c>
      <c r="AL16">
        <v>7369</v>
      </c>
      <c r="AM16">
        <v>16806</v>
      </c>
      <c r="AN16">
        <v>7088</v>
      </c>
      <c r="AO16">
        <v>2237</v>
      </c>
      <c r="AP16">
        <v>281</v>
      </c>
      <c r="AQ16">
        <v>0</v>
      </c>
      <c r="AR16">
        <v>0</v>
      </c>
      <c r="AS16">
        <v>262431</v>
      </c>
      <c r="AT16">
        <v>243860</v>
      </c>
      <c r="AU16">
        <v>3776</v>
      </c>
      <c r="AV16">
        <v>10107</v>
      </c>
      <c r="AW16">
        <v>2889</v>
      </c>
      <c r="AX16">
        <v>1490</v>
      </c>
      <c r="AY16">
        <v>119</v>
      </c>
      <c r="AZ16">
        <v>9049</v>
      </c>
      <c r="BA16">
        <v>2429</v>
      </c>
      <c r="BB16">
        <v>366</v>
      </c>
      <c r="BC16">
        <v>314</v>
      </c>
      <c r="BD16">
        <v>0</v>
      </c>
      <c r="BE16">
        <v>347707</v>
      </c>
      <c r="BF16">
        <v>315801</v>
      </c>
      <c r="BG16">
        <v>7433</v>
      </c>
      <c r="BH16">
        <v>15669</v>
      </c>
      <c r="BI16">
        <v>6932</v>
      </c>
      <c r="BJ16">
        <v>2407</v>
      </c>
      <c r="BK16">
        <v>448</v>
      </c>
      <c r="BL16">
        <v>11760</v>
      </c>
      <c r="BM16">
        <v>5309</v>
      </c>
      <c r="BN16">
        <v>423</v>
      </c>
      <c r="BO16">
        <v>555</v>
      </c>
      <c r="BP16">
        <v>6261</v>
      </c>
      <c r="BQ16">
        <v>338379</v>
      </c>
      <c r="BR16">
        <v>311979</v>
      </c>
      <c r="BS16">
        <v>5199</v>
      </c>
      <c r="BT16">
        <v>13635</v>
      </c>
      <c r="BU16">
        <v>5560</v>
      </c>
      <c r="BV16">
        <v>2243</v>
      </c>
      <c r="BW16">
        <v>238</v>
      </c>
      <c r="BX16">
        <v>0</v>
      </c>
      <c r="BY16">
        <v>0</v>
      </c>
      <c r="BZ16">
        <v>254909</v>
      </c>
      <c r="CA16">
        <v>237158</v>
      </c>
      <c r="CB16">
        <v>3276</v>
      </c>
      <c r="CC16">
        <v>9221</v>
      </c>
      <c r="CD16">
        <v>3784</v>
      </c>
      <c r="CE16">
        <v>1642</v>
      </c>
      <c r="CF16">
        <v>140</v>
      </c>
      <c r="CG16">
        <v>0</v>
      </c>
      <c r="CH16">
        <v>0</v>
      </c>
      <c r="CI16">
        <v>274507</v>
      </c>
      <c r="CJ16">
        <v>245293</v>
      </c>
      <c r="CK16">
        <v>5615</v>
      </c>
      <c r="CL16">
        <v>8989</v>
      </c>
      <c r="CM16">
        <v>4250</v>
      </c>
      <c r="CN16">
        <v>439</v>
      </c>
      <c r="CO16">
        <v>66</v>
      </c>
      <c r="CP16">
        <v>734</v>
      </c>
      <c r="CQ16">
        <v>9121</v>
      </c>
      <c r="CR16">
        <v>353891</v>
      </c>
      <c r="CS16">
        <v>311536</v>
      </c>
      <c r="CT16">
        <v>8689</v>
      </c>
      <c r="CU16">
        <v>15994</v>
      </c>
      <c r="CV16">
        <v>7855</v>
      </c>
      <c r="CW16">
        <v>7632</v>
      </c>
      <c r="CX16">
        <v>390</v>
      </c>
      <c r="CY16">
        <v>274507</v>
      </c>
      <c r="CZ16">
        <v>245293</v>
      </c>
      <c r="DA16">
        <v>5615</v>
      </c>
      <c r="DB16">
        <v>10779</v>
      </c>
      <c r="DC16">
        <v>5497</v>
      </c>
      <c r="DD16">
        <v>5610</v>
      </c>
      <c r="DE16">
        <v>238</v>
      </c>
    </row>
    <row r="17" spans="1:109" x14ac:dyDescent="0.25">
      <c r="A17">
        <v>15</v>
      </c>
      <c r="B17">
        <v>15</v>
      </c>
      <c r="C17">
        <v>146232</v>
      </c>
      <c r="D17">
        <v>52326</v>
      </c>
      <c r="E17">
        <v>89729</v>
      </c>
      <c r="F17">
        <v>174168</v>
      </c>
      <c r="G17">
        <v>57886</v>
      </c>
      <c r="H17">
        <v>113503</v>
      </c>
      <c r="I17">
        <v>126533</v>
      </c>
      <c r="J17">
        <v>49278</v>
      </c>
      <c r="K17">
        <v>77255</v>
      </c>
      <c r="L17">
        <v>128172</v>
      </c>
      <c r="M17">
        <v>58660</v>
      </c>
      <c r="N17">
        <v>69512</v>
      </c>
      <c r="O17">
        <v>128430</v>
      </c>
      <c r="P17">
        <v>48805</v>
      </c>
      <c r="Q17">
        <v>74878</v>
      </c>
      <c r="R17">
        <v>158929</v>
      </c>
      <c r="S17">
        <v>46892</v>
      </c>
      <c r="T17">
        <v>102879</v>
      </c>
      <c r="U17">
        <v>161131</v>
      </c>
      <c r="V17">
        <v>53524</v>
      </c>
      <c r="W17">
        <v>99753</v>
      </c>
      <c r="X17">
        <v>274930</v>
      </c>
      <c r="Y17">
        <v>245322</v>
      </c>
      <c r="Z17">
        <v>6804</v>
      </c>
      <c r="AA17">
        <v>19076</v>
      </c>
      <c r="AB17">
        <v>1298</v>
      </c>
      <c r="AC17">
        <v>2145</v>
      </c>
      <c r="AD17">
        <v>59</v>
      </c>
      <c r="AE17">
        <v>17203</v>
      </c>
      <c r="AF17">
        <v>1003</v>
      </c>
      <c r="AG17">
        <v>558</v>
      </c>
      <c r="AH17">
        <v>653</v>
      </c>
      <c r="AI17">
        <v>0</v>
      </c>
      <c r="AJ17">
        <v>351755</v>
      </c>
      <c r="AK17">
        <v>307244</v>
      </c>
      <c r="AL17">
        <v>11411</v>
      </c>
      <c r="AM17">
        <v>28560</v>
      </c>
      <c r="AN17">
        <v>2972</v>
      </c>
      <c r="AO17">
        <v>3737</v>
      </c>
      <c r="AP17">
        <v>357</v>
      </c>
      <c r="AQ17">
        <v>0</v>
      </c>
      <c r="AR17">
        <v>0</v>
      </c>
      <c r="AS17">
        <v>275066</v>
      </c>
      <c r="AT17">
        <v>245937</v>
      </c>
      <c r="AU17">
        <v>6372</v>
      </c>
      <c r="AV17">
        <v>18153</v>
      </c>
      <c r="AW17">
        <v>1341</v>
      </c>
      <c r="AX17">
        <v>3152</v>
      </c>
      <c r="AY17">
        <v>46</v>
      </c>
      <c r="AZ17">
        <v>16323</v>
      </c>
      <c r="BA17">
        <v>1051</v>
      </c>
      <c r="BB17">
        <v>555</v>
      </c>
      <c r="BC17">
        <v>598</v>
      </c>
      <c r="BD17">
        <v>0</v>
      </c>
      <c r="BE17">
        <v>352675</v>
      </c>
      <c r="BF17">
        <v>308628</v>
      </c>
      <c r="BG17">
        <v>11079</v>
      </c>
      <c r="BH17">
        <v>26877</v>
      </c>
      <c r="BI17">
        <v>2982</v>
      </c>
      <c r="BJ17">
        <v>5090</v>
      </c>
      <c r="BK17">
        <v>293</v>
      </c>
      <c r="BL17">
        <v>20457</v>
      </c>
      <c r="BM17">
        <v>2078</v>
      </c>
      <c r="BN17">
        <v>593</v>
      </c>
      <c r="BO17">
        <v>410</v>
      </c>
      <c r="BP17">
        <v>9365</v>
      </c>
      <c r="BQ17">
        <v>361222</v>
      </c>
      <c r="BR17">
        <v>320126</v>
      </c>
      <c r="BS17">
        <v>9643</v>
      </c>
      <c r="BT17">
        <v>27010</v>
      </c>
      <c r="BU17">
        <v>2551</v>
      </c>
      <c r="BV17">
        <v>2739</v>
      </c>
      <c r="BW17">
        <v>238</v>
      </c>
      <c r="BX17">
        <v>0</v>
      </c>
      <c r="BY17">
        <v>0</v>
      </c>
      <c r="BZ17">
        <v>279705</v>
      </c>
      <c r="CA17">
        <v>251741</v>
      </c>
      <c r="CB17">
        <v>5831</v>
      </c>
      <c r="CC17">
        <v>18806</v>
      </c>
      <c r="CD17">
        <v>1722</v>
      </c>
      <c r="CE17">
        <v>1958</v>
      </c>
      <c r="CF17">
        <v>138</v>
      </c>
      <c r="CG17">
        <v>0</v>
      </c>
      <c r="CH17">
        <v>0</v>
      </c>
      <c r="CI17">
        <v>281232</v>
      </c>
      <c r="CJ17">
        <v>244276</v>
      </c>
      <c r="CK17">
        <v>7724</v>
      </c>
      <c r="CL17">
        <v>18030</v>
      </c>
      <c r="CM17">
        <v>1537</v>
      </c>
      <c r="CN17">
        <v>478</v>
      </c>
      <c r="CO17">
        <v>83</v>
      </c>
      <c r="CP17">
        <v>583</v>
      </c>
      <c r="CQ17">
        <v>8521</v>
      </c>
      <c r="CR17">
        <v>355806</v>
      </c>
      <c r="CS17">
        <v>302576</v>
      </c>
      <c r="CT17">
        <v>12246</v>
      </c>
      <c r="CU17">
        <v>29546</v>
      </c>
      <c r="CV17">
        <v>3158</v>
      </c>
      <c r="CW17">
        <v>7271</v>
      </c>
      <c r="CX17">
        <v>344</v>
      </c>
      <c r="CY17">
        <v>281232</v>
      </c>
      <c r="CZ17">
        <v>244276</v>
      </c>
      <c r="DA17">
        <v>7724</v>
      </c>
      <c r="DB17">
        <v>20597</v>
      </c>
      <c r="DC17">
        <v>2171</v>
      </c>
      <c r="DD17">
        <v>5330</v>
      </c>
      <c r="DE17">
        <v>219</v>
      </c>
    </row>
    <row r="18" spans="1:109" x14ac:dyDescent="0.25">
      <c r="A18">
        <v>16</v>
      </c>
      <c r="B18">
        <v>16</v>
      </c>
      <c r="C18">
        <v>172460</v>
      </c>
      <c r="D18">
        <v>101719</v>
      </c>
      <c r="E18">
        <v>66949</v>
      </c>
      <c r="F18">
        <v>197442</v>
      </c>
      <c r="G18">
        <v>127462</v>
      </c>
      <c r="H18">
        <v>66907</v>
      </c>
      <c r="I18">
        <v>158322</v>
      </c>
      <c r="J18">
        <v>92976</v>
      </c>
      <c r="K18">
        <v>65346</v>
      </c>
      <c r="L18">
        <v>159191</v>
      </c>
      <c r="M18">
        <v>105153</v>
      </c>
      <c r="N18">
        <v>54038</v>
      </c>
      <c r="O18">
        <v>160520</v>
      </c>
      <c r="P18">
        <v>97087</v>
      </c>
      <c r="Q18">
        <v>60008</v>
      </c>
      <c r="R18">
        <v>178960</v>
      </c>
      <c r="S18">
        <v>82591</v>
      </c>
      <c r="T18">
        <v>90065</v>
      </c>
      <c r="U18">
        <v>180216</v>
      </c>
      <c r="V18">
        <v>105141</v>
      </c>
      <c r="W18">
        <v>65393</v>
      </c>
      <c r="X18">
        <v>257376</v>
      </c>
      <c r="Y18">
        <v>214650</v>
      </c>
      <c r="Z18">
        <v>7362</v>
      </c>
      <c r="AA18">
        <v>19693</v>
      </c>
      <c r="AB18">
        <v>13795</v>
      </c>
      <c r="AC18">
        <v>1277</v>
      </c>
      <c r="AD18">
        <v>10</v>
      </c>
      <c r="AE18">
        <v>17872</v>
      </c>
      <c r="AF18">
        <v>12108</v>
      </c>
      <c r="AG18">
        <v>414</v>
      </c>
      <c r="AH18">
        <v>705</v>
      </c>
      <c r="AI18">
        <v>0</v>
      </c>
      <c r="AJ18">
        <v>356000</v>
      </c>
      <c r="AK18">
        <v>267844</v>
      </c>
      <c r="AL18">
        <v>15317</v>
      </c>
      <c r="AM18">
        <v>32784</v>
      </c>
      <c r="AN18">
        <v>39424</v>
      </c>
      <c r="AO18">
        <v>2555</v>
      </c>
      <c r="AP18">
        <v>446</v>
      </c>
      <c r="AQ18">
        <v>0</v>
      </c>
      <c r="AR18">
        <v>0</v>
      </c>
      <c r="AS18">
        <v>252977</v>
      </c>
      <c r="AT18">
        <v>212997</v>
      </c>
      <c r="AU18">
        <v>7106</v>
      </c>
      <c r="AV18">
        <v>18348</v>
      </c>
      <c r="AW18">
        <v>12647</v>
      </c>
      <c r="AX18">
        <v>1240</v>
      </c>
      <c r="AY18">
        <v>15</v>
      </c>
      <c r="AZ18">
        <v>16443</v>
      </c>
      <c r="BA18">
        <v>11060</v>
      </c>
      <c r="BB18">
        <v>358</v>
      </c>
      <c r="BC18">
        <v>746</v>
      </c>
      <c r="BD18">
        <v>0</v>
      </c>
      <c r="BE18">
        <v>350628</v>
      </c>
      <c r="BF18">
        <v>266061</v>
      </c>
      <c r="BG18">
        <v>15803</v>
      </c>
      <c r="BH18">
        <v>30897</v>
      </c>
      <c r="BI18">
        <v>37389</v>
      </c>
      <c r="BJ18">
        <v>2569</v>
      </c>
      <c r="BK18">
        <v>465</v>
      </c>
      <c r="BL18">
        <v>24654</v>
      </c>
      <c r="BM18">
        <v>33224</v>
      </c>
      <c r="BN18">
        <v>463</v>
      </c>
      <c r="BO18">
        <v>480</v>
      </c>
      <c r="BP18">
        <v>9931</v>
      </c>
      <c r="BQ18">
        <v>314847</v>
      </c>
      <c r="BR18">
        <v>251054</v>
      </c>
      <c r="BS18">
        <v>12270</v>
      </c>
      <c r="BT18">
        <v>21947</v>
      </c>
      <c r="BU18">
        <v>28698</v>
      </c>
      <c r="BV18">
        <v>1883</v>
      </c>
      <c r="BW18">
        <v>263</v>
      </c>
      <c r="BX18">
        <v>0</v>
      </c>
      <c r="BY18">
        <v>0</v>
      </c>
      <c r="BZ18">
        <v>248995</v>
      </c>
      <c r="CA18">
        <v>203269</v>
      </c>
      <c r="CB18">
        <v>8338</v>
      </c>
      <c r="CC18">
        <v>15038</v>
      </c>
      <c r="CD18">
        <v>21540</v>
      </c>
      <c r="CE18">
        <v>1323</v>
      </c>
      <c r="CF18">
        <v>189</v>
      </c>
      <c r="CG18">
        <v>0</v>
      </c>
      <c r="CH18">
        <v>0</v>
      </c>
      <c r="CI18">
        <v>295285</v>
      </c>
      <c r="CJ18">
        <v>223233</v>
      </c>
      <c r="CK18">
        <v>13225</v>
      </c>
      <c r="CL18">
        <v>19510</v>
      </c>
      <c r="CM18">
        <v>27962</v>
      </c>
      <c r="CN18">
        <v>325</v>
      </c>
      <c r="CO18">
        <v>135</v>
      </c>
      <c r="CP18">
        <v>1185</v>
      </c>
      <c r="CQ18">
        <v>9710</v>
      </c>
      <c r="CR18">
        <v>368880</v>
      </c>
      <c r="CS18">
        <v>269669</v>
      </c>
      <c r="CT18">
        <v>19444</v>
      </c>
      <c r="CU18">
        <v>33016</v>
      </c>
      <c r="CV18">
        <v>40712</v>
      </c>
      <c r="CW18">
        <v>5408</v>
      </c>
      <c r="CX18">
        <v>554</v>
      </c>
      <c r="CY18">
        <v>295285</v>
      </c>
      <c r="CZ18">
        <v>223233</v>
      </c>
      <c r="DA18">
        <v>13225</v>
      </c>
      <c r="DB18">
        <v>23054</v>
      </c>
      <c r="DC18">
        <v>30887</v>
      </c>
      <c r="DD18">
        <v>3921</v>
      </c>
      <c r="DE18">
        <v>425</v>
      </c>
    </row>
    <row r="19" spans="1:109" x14ac:dyDescent="0.25">
      <c r="A19">
        <v>17</v>
      </c>
      <c r="B19">
        <v>17</v>
      </c>
      <c r="C19">
        <v>153979</v>
      </c>
      <c r="D19">
        <v>43726</v>
      </c>
      <c r="E19">
        <v>106683</v>
      </c>
      <c r="F19">
        <v>188901</v>
      </c>
      <c r="G19">
        <v>57540</v>
      </c>
      <c r="H19">
        <v>128627</v>
      </c>
      <c r="I19">
        <v>134279</v>
      </c>
      <c r="J19">
        <v>40829</v>
      </c>
      <c r="K19">
        <v>93450</v>
      </c>
      <c r="L19">
        <v>136518</v>
      </c>
      <c r="M19">
        <v>47313</v>
      </c>
      <c r="N19">
        <v>89205</v>
      </c>
      <c r="O19">
        <v>136711</v>
      </c>
      <c r="P19">
        <v>39970</v>
      </c>
      <c r="Q19">
        <v>92971</v>
      </c>
      <c r="R19">
        <v>162248</v>
      </c>
      <c r="S19">
        <v>33132</v>
      </c>
      <c r="T19">
        <v>122122</v>
      </c>
      <c r="U19">
        <v>164986</v>
      </c>
      <c r="V19">
        <v>44308</v>
      </c>
      <c r="W19">
        <v>113496</v>
      </c>
      <c r="X19">
        <v>251616</v>
      </c>
      <c r="Y19">
        <v>231525</v>
      </c>
      <c r="Z19">
        <v>3737</v>
      </c>
      <c r="AA19">
        <v>8715</v>
      </c>
      <c r="AB19">
        <v>6113</v>
      </c>
      <c r="AC19">
        <v>1362</v>
      </c>
      <c r="AD19">
        <v>14</v>
      </c>
      <c r="AE19">
        <v>7754</v>
      </c>
      <c r="AF19">
        <v>5507</v>
      </c>
      <c r="AG19">
        <v>176</v>
      </c>
      <c r="AH19">
        <v>228</v>
      </c>
      <c r="AI19">
        <v>0</v>
      </c>
      <c r="AJ19">
        <v>342933</v>
      </c>
      <c r="AK19">
        <v>304138</v>
      </c>
      <c r="AL19">
        <v>8092</v>
      </c>
      <c r="AM19">
        <v>13395</v>
      </c>
      <c r="AN19">
        <v>15577</v>
      </c>
      <c r="AO19">
        <v>2070</v>
      </c>
      <c r="AP19">
        <v>246</v>
      </c>
      <c r="AQ19">
        <v>0</v>
      </c>
      <c r="AR19">
        <v>0</v>
      </c>
      <c r="AS19">
        <v>248565</v>
      </c>
      <c r="AT19">
        <v>229598</v>
      </c>
      <c r="AU19">
        <v>3035</v>
      </c>
      <c r="AV19">
        <v>8465</v>
      </c>
      <c r="AW19">
        <v>5861</v>
      </c>
      <c r="AX19">
        <v>1332</v>
      </c>
      <c r="AY19">
        <v>14</v>
      </c>
      <c r="AZ19">
        <v>7639</v>
      </c>
      <c r="BA19">
        <v>5315</v>
      </c>
      <c r="BB19">
        <v>170</v>
      </c>
      <c r="BC19">
        <v>251</v>
      </c>
      <c r="BD19">
        <v>0</v>
      </c>
      <c r="BE19">
        <v>340156</v>
      </c>
      <c r="BF19">
        <v>302834</v>
      </c>
      <c r="BG19">
        <v>7745</v>
      </c>
      <c r="BH19">
        <v>12909</v>
      </c>
      <c r="BI19">
        <v>14616</v>
      </c>
      <c r="BJ19">
        <v>2075</v>
      </c>
      <c r="BK19">
        <v>251</v>
      </c>
      <c r="BL19">
        <v>9636</v>
      </c>
      <c r="BM19">
        <v>12966</v>
      </c>
      <c r="BN19">
        <v>239</v>
      </c>
      <c r="BO19">
        <v>637</v>
      </c>
      <c r="BP19">
        <v>6080</v>
      </c>
      <c r="BQ19">
        <v>327400</v>
      </c>
      <c r="BR19">
        <v>297927</v>
      </c>
      <c r="BS19">
        <v>6182</v>
      </c>
      <c r="BT19">
        <v>11259</v>
      </c>
      <c r="BU19">
        <v>10233</v>
      </c>
      <c r="BV19">
        <v>2031</v>
      </c>
      <c r="BW19">
        <v>285</v>
      </c>
      <c r="BX19">
        <v>0</v>
      </c>
      <c r="BY19">
        <v>0</v>
      </c>
      <c r="BZ19">
        <v>240398</v>
      </c>
      <c r="CA19">
        <v>221475</v>
      </c>
      <c r="CB19">
        <v>3548</v>
      </c>
      <c r="CC19">
        <v>7736</v>
      </c>
      <c r="CD19">
        <v>6301</v>
      </c>
      <c r="CE19">
        <v>1428</v>
      </c>
      <c r="CF19">
        <v>166</v>
      </c>
      <c r="CG19">
        <v>0</v>
      </c>
      <c r="CH19">
        <v>0</v>
      </c>
      <c r="CI19">
        <v>270089</v>
      </c>
      <c r="CJ19">
        <v>234483</v>
      </c>
      <c r="CK19">
        <v>5896</v>
      </c>
      <c r="CL19">
        <v>7889</v>
      </c>
      <c r="CM19">
        <v>12278</v>
      </c>
      <c r="CN19">
        <v>410</v>
      </c>
      <c r="CO19">
        <v>129</v>
      </c>
      <c r="CP19">
        <v>658</v>
      </c>
      <c r="CQ19">
        <v>8346</v>
      </c>
      <c r="CR19">
        <v>356623</v>
      </c>
      <c r="CS19">
        <v>303226</v>
      </c>
      <c r="CT19">
        <v>9608</v>
      </c>
      <c r="CU19">
        <v>14387</v>
      </c>
      <c r="CV19">
        <v>20812</v>
      </c>
      <c r="CW19">
        <v>6925</v>
      </c>
      <c r="CX19">
        <v>539</v>
      </c>
      <c r="CY19">
        <v>270089</v>
      </c>
      <c r="CZ19">
        <v>234483</v>
      </c>
      <c r="DA19">
        <v>5896</v>
      </c>
      <c r="DB19">
        <v>9643</v>
      </c>
      <c r="DC19">
        <v>13625</v>
      </c>
      <c r="DD19">
        <v>5049</v>
      </c>
      <c r="DE19">
        <v>338</v>
      </c>
    </row>
    <row r="20" spans="1:109" x14ac:dyDescent="0.25">
      <c r="A20">
        <v>18</v>
      </c>
      <c r="B20">
        <v>18</v>
      </c>
      <c r="C20">
        <v>171680</v>
      </c>
      <c r="D20">
        <v>84088</v>
      </c>
      <c r="E20">
        <v>83339</v>
      </c>
      <c r="F20">
        <v>205546</v>
      </c>
      <c r="G20">
        <v>101811</v>
      </c>
      <c r="H20">
        <v>100940</v>
      </c>
      <c r="I20">
        <v>151731</v>
      </c>
      <c r="J20">
        <v>79648</v>
      </c>
      <c r="K20">
        <v>72083</v>
      </c>
      <c r="L20">
        <v>154419</v>
      </c>
      <c r="M20">
        <v>87460</v>
      </c>
      <c r="N20">
        <v>66959</v>
      </c>
      <c r="O20">
        <v>154313</v>
      </c>
      <c r="P20">
        <v>78052</v>
      </c>
      <c r="Q20">
        <v>71509</v>
      </c>
      <c r="R20">
        <v>179517</v>
      </c>
      <c r="S20">
        <v>70891</v>
      </c>
      <c r="T20">
        <v>98980</v>
      </c>
      <c r="U20">
        <v>184549</v>
      </c>
      <c r="V20">
        <v>86857</v>
      </c>
      <c r="W20">
        <v>89527</v>
      </c>
      <c r="X20">
        <v>280543</v>
      </c>
      <c r="Y20">
        <v>248323</v>
      </c>
      <c r="Z20">
        <v>4060</v>
      </c>
      <c r="AA20">
        <v>21686</v>
      </c>
      <c r="AB20">
        <v>4597</v>
      </c>
      <c r="AC20">
        <v>1639</v>
      </c>
      <c r="AD20">
        <v>29</v>
      </c>
      <c r="AE20">
        <v>19838</v>
      </c>
      <c r="AF20">
        <v>3902</v>
      </c>
      <c r="AG20">
        <v>426</v>
      </c>
      <c r="AH20">
        <v>397</v>
      </c>
      <c r="AI20">
        <v>0</v>
      </c>
      <c r="AJ20">
        <v>359707</v>
      </c>
      <c r="AK20">
        <v>307598</v>
      </c>
      <c r="AL20">
        <v>7431</v>
      </c>
      <c r="AM20">
        <v>31342</v>
      </c>
      <c r="AN20">
        <v>12410</v>
      </c>
      <c r="AO20">
        <v>2504</v>
      </c>
      <c r="AP20">
        <v>295</v>
      </c>
      <c r="AQ20">
        <v>0</v>
      </c>
      <c r="AR20">
        <v>0</v>
      </c>
      <c r="AS20">
        <v>279409</v>
      </c>
      <c r="AT20">
        <v>248853</v>
      </c>
      <c r="AU20">
        <v>3943</v>
      </c>
      <c r="AV20">
        <v>20724</v>
      </c>
      <c r="AW20">
        <v>4079</v>
      </c>
      <c r="AX20">
        <v>1623</v>
      </c>
      <c r="AY20">
        <v>23</v>
      </c>
      <c r="AZ20">
        <v>19153</v>
      </c>
      <c r="BA20">
        <v>3615</v>
      </c>
      <c r="BB20">
        <v>501</v>
      </c>
      <c r="BC20">
        <v>309</v>
      </c>
      <c r="BD20">
        <v>0</v>
      </c>
      <c r="BE20">
        <v>359065</v>
      </c>
      <c r="BF20">
        <v>309140</v>
      </c>
      <c r="BG20">
        <v>7029</v>
      </c>
      <c r="BH20">
        <v>30111</v>
      </c>
      <c r="BI20">
        <v>11305</v>
      </c>
      <c r="BJ20">
        <v>2326</v>
      </c>
      <c r="BK20">
        <v>165</v>
      </c>
      <c r="BL20">
        <v>24979</v>
      </c>
      <c r="BM20">
        <v>9283</v>
      </c>
      <c r="BN20">
        <v>607</v>
      </c>
      <c r="BO20">
        <v>361</v>
      </c>
      <c r="BP20">
        <v>7627</v>
      </c>
      <c r="BQ20">
        <v>355960</v>
      </c>
      <c r="BR20">
        <v>313834</v>
      </c>
      <c r="BS20">
        <v>4788</v>
      </c>
      <c r="BT20">
        <v>26582</v>
      </c>
      <c r="BU20">
        <v>9326</v>
      </c>
      <c r="BV20">
        <v>2256</v>
      </c>
      <c r="BW20">
        <v>221</v>
      </c>
      <c r="BX20">
        <v>0</v>
      </c>
      <c r="BY20">
        <v>0</v>
      </c>
      <c r="BZ20">
        <v>278466</v>
      </c>
      <c r="CA20">
        <v>249385</v>
      </c>
      <c r="CB20">
        <v>3106</v>
      </c>
      <c r="CC20">
        <v>18135</v>
      </c>
      <c r="CD20">
        <v>6636</v>
      </c>
      <c r="CE20">
        <v>1636</v>
      </c>
      <c r="CF20">
        <v>144</v>
      </c>
      <c r="CG20">
        <v>0</v>
      </c>
      <c r="CH20">
        <v>0</v>
      </c>
      <c r="CI20">
        <v>296122</v>
      </c>
      <c r="CJ20">
        <v>249201</v>
      </c>
      <c r="CK20">
        <v>5543</v>
      </c>
      <c r="CL20">
        <v>20826</v>
      </c>
      <c r="CM20">
        <v>9689</v>
      </c>
      <c r="CN20">
        <v>384</v>
      </c>
      <c r="CO20">
        <v>52</v>
      </c>
      <c r="CP20">
        <v>779</v>
      </c>
      <c r="CQ20">
        <v>9648</v>
      </c>
      <c r="CR20">
        <v>366261</v>
      </c>
      <c r="CS20">
        <v>301181</v>
      </c>
      <c r="CT20">
        <v>8162</v>
      </c>
      <c r="CU20">
        <v>32775</v>
      </c>
      <c r="CV20">
        <v>15389</v>
      </c>
      <c r="CW20">
        <v>6465</v>
      </c>
      <c r="CX20">
        <v>363</v>
      </c>
      <c r="CY20">
        <v>296122</v>
      </c>
      <c r="CZ20">
        <v>249201</v>
      </c>
      <c r="DA20">
        <v>5543</v>
      </c>
      <c r="DB20">
        <v>23531</v>
      </c>
      <c r="DC20">
        <v>11173</v>
      </c>
      <c r="DD20">
        <v>4788</v>
      </c>
      <c r="DE20">
        <v>235</v>
      </c>
    </row>
    <row r="21" spans="1:109" x14ac:dyDescent="0.25">
      <c r="A21">
        <v>19</v>
      </c>
      <c r="B21">
        <v>19</v>
      </c>
      <c r="C21">
        <v>168539</v>
      </c>
      <c r="D21">
        <v>54071</v>
      </c>
      <c r="E21">
        <v>110580</v>
      </c>
      <c r="F21">
        <v>198301</v>
      </c>
      <c r="G21">
        <v>66716</v>
      </c>
      <c r="H21">
        <v>128657</v>
      </c>
      <c r="I21">
        <v>146848</v>
      </c>
      <c r="J21">
        <v>49822</v>
      </c>
      <c r="K21">
        <v>97026</v>
      </c>
      <c r="L21">
        <v>148661</v>
      </c>
      <c r="M21">
        <v>60372</v>
      </c>
      <c r="N21">
        <v>88289</v>
      </c>
      <c r="O21">
        <v>149299</v>
      </c>
      <c r="P21">
        <v>49064</v>
      </c>
      <c r="Q21">
        <v>95426</v>
      </c>
      <c r="R21">
        <v>183044</v>
      </c>
      <c r="S21">
        <v>42156</v>
      </c>
      <c r="T21">
        <v>133663</v>
      </c>
      <c r="U21">
        <v>184874</v>
      </c>
      <c r="V21">
        <v>56741</v>
      </c>
      <c r="W21">
        <v>120083</v>
      </c>
      <c r="X21">
        <v>272897</v>
      </c>
      <c r="Y21">
        <v>250416</v>
      </c>
      <c r="Z21">
        <v>3589</v>
      </c>
      <c r="AA21">
        <v>12221</v>
      </c>
      <c r="AB21">
        <v>4564</v>
      </c>
      <c r="AC21">
        <v>1716</v>
      </c>
      <c r="AD21">
        <v>58</v>
      </c>
      <c r="AE21">
        <v>10375</v>
      </c>
      <c r="AF21">
        <v>3827</v>
      </c>
      <c r="AG21">
        <v>383</v>
      </c>
      <c r="AH21">
        <v>494</v>
      </c>
      <c r="AI21">
        <v>0</v>
      </c>
      <c r="AJ21">
        <v>356586</v>
      </c>
      <c r="AK21">
        <v>315504</v>
      </c>
      <c r="AL21">
        <v>7267</v>
      </c>
      <c r="AM21">
        <v>19282</v>
      </c>
      <c r="AN21">
        <v>12083</v>
      </c>
      <c r="AO21">
        <v>2628</v>
      </c>
      <c r="AP21">
        <v>521</v>
      </c>
      <c r="AQ21">
        <v>0</v>
      </c>
      <c r="AR21">
        <v>0</v>
      </c>
      <c r="AS21">
        <v>271559</v>
      </c>
      <c r="AT21">
        <v>250328</v>
      </c>
      <c r="AU21">
        <v>3241</v>
      </c>
      <c r="AV21">
        <v>11900</v>
      </c>
      <c r="AW21">
        <v>4127</v>
      </c>
      <c r="AX21">
        <v>1588</v>
      </c>
      <c r="AY21">
        <v>83</v>
      </c>
      <c r="AZ21">
        <v>10370</v>
      </c>
      <c r="BA21">
        <v>3514</v>
      </c>
      <c r="BB21">
        <v>333</v>
      </c>
      <c r="BC21">
        <v>471</v>
      </c>
      <c r="BD21">
        <v>0</v>
      </c>
      <c r="BE21">
        <v>355883</v>
      </c>
      <c r="BF21">
        <v>316227</v>
      </c>
      <c r="BG21">
        <v>6603</v>
      </c>
      <c r="BH21">
        <v>18717</v>
      </c>
      <c r="BI21">
        <v>12029</v>
      </c>
      <c r="BJ21">
        <v>2543</v>
      </c>
      <c r="BK21">
        <v>401</v>
      </c>
      <c r="BL21">
        <v>14128</v>
      </c>
      <c r="BM21">
        <v>9441</v>
      </c>
      <c r="BN21">
        <v>425</v>
      </c>
      <c r="BO21">
        <v>694</v>
      </c>
      <c r="BP21">
        <v>8279</v>
      </c>
      <c r="BQ21">
        <v>354286</v>
      </c>
      <c r="BR21">
        <v>321800</v>
      </c>
      <c r="BS21">
        <v>5262</v>
      </c>
      <c r="BT21">
        <v>16158</v>
      </c>
      <c r="BU21">
        <v>9171</v>
      </c>
      <c r="BV21">
        <v>2372</v>
      </c>
      <c r="BW21">
        <v>221</v>
      </c>
      <c r="BX21">
        <v>0</v>
      </c>
      <c r="BY21">
        <v>0</v>
      </c>
      <c r="BZ21">
        <v>273700</v>
      </c>
      <c r="CA21">
        <v>252095</v>
      </c>
      <c r="CB21">
        <v>3301</v>
      </c>
      <c r="CC21">
        <v>10307</v>
      </c>
      <c r="CD21">
        <v>6531</v>
      </c>
      <c r="CE21">
        <v>1711</v>
      </c>
      <c r="CF21">
        <v>139</v>
      </c>
      <c r="CG21">
        <v>0</v>
      </c>
      <c r="CH21">
        <v>0</v>
      </c>
      <c r="CI21">
        <v>289559</v>
      </c>
      <c r="CJ21">
        <v>251750</v>
      </c>
      <c r="CK21">
        <v>6116</v>
      </c>
      <c r="CL21">
        <v>12555</v>
      </c>
      <c r="CM21">
        <v>8419</v>
      </c>
      <c r="CN21">
        <v>443</v>
      </c>
      <c r="CO21">
        <v>57</v>
      </c>
      <c r="CP21">
        <v>805</v>
      </c>
      <c r="CQ21">
        <v>9414</v>
      </c>
      <c r="CR21">
        <v>368091</v>
      </c>
      <c r="CS21">
        <v>314260</v>
      </c>
      <c r="CT21">
        <v>9117</v>
      </c>
      <c r="CU21">
        <v>22605</v>
      </c>
      <c r="CV21">
        <v>13441</v>
      </c>
      <c r="CW21">
        <v>7181</v>
      </c>
      <c r="CX21">
        <v>402</v>
      </c>
      <c r="CY21">
        <v>289559</v>
      </c>
      <c r="CZ21">
        <v>251750</v>
      </c>
      <c r="DA21">
        <v>6116</v>
      </c>
      <c r="DB21">
        <v>15083</v>
      </c>
      <c r="DC21">
        <v>10055</v>
      </c>
      <c r="DD21">
        <v>5320</v>
      </c>
      <c r="DE21">
        <v>275</v>
      </c>
    </row>
    <row r="22" spans="1:109" x14ac:dyDescent="0.25">
      <c r="A22">
        <v>20</v>
      </c>
      <c r="B22">
        <v>20</v>
      </c>
      <c r="C22">
        <v>137633</v>
      </c>
      <c r="D22">
        <v>47497</v>
      </c>
      <c r="E22">
        <v>86917</v>
      </c>
      <c r="F22">
        <v>168749</v>
      </c>
      <c r="G22">
        <v>54600</v>
      </c>
      <c r="H22">
        <v>111797</v>
      </c>
      <c r="I22">
        <v>117363</v>
      </c>
      <c r="J22">
        <v>42463</v>
      </c>
      <c r="K22">
        <v>74900</v>
      </c>
      <c r="L22">
        <v>119270</v>
      </c>
      <c r="M22">
        <v>52329</v>
      </c>
      <c r="N22">
        <v>66941</v>
      </c>
      <c r="O22">
        <v>120196</v>
      </c>
      <c r="P22">
        <v>43888</v>
      </c>
      <c r="Q22">
        <v>72890</v>
      </c>
      <c r="R22">
        <v>149276</v>
      </c>
      <c r="S22">
        <v>44228</v>
      </c>
      <c r="T22">
        <v>98317</v>
      </c>
      <c r="U22">
        <v>151324</v>
      </c>
      <c r="V22">
        <v>48239</v>
      </c>
      <c r="W22">
        <v>96450</v>
      </c>
      <c r="X22">
        <v>260949</v>
      </c>
      <c r="Y22">
        <v>239974</v>
      </c>
      <c r="Z22">
        <v>2779</v>
      </c>
      <c r="AA22">
        <v>13671</v>
      </c>
      <c r="AB22">
        <v>1898</v>
      </c>
      <c r="AC22">
        <v>2353</v>
      </c>
      <c r="AD22">
        <v>103</v>
      </c>
      <c r="AE22">
        <v>11797</v>
      </c>
      <c r="AF22">
        <v>1356</v>
      </c>
      <c r="AG22">
        <v>282</v>
      </c>
      <c r="AH22">
        <v>367</v>
      </c>
      <c r="AI22">
        <v>0</v>
      </c>
      <c r="AJ22">
        <v>343106</v>
      </c>
      <c r="AK22">
        <v>308995</v>
      </c>
      <c r="AL22">
        <v>5368</v>
      </c>
      <c r="AM22">
        <v>21680</v>
      </c>
      <c r="AN22">
        <v>4271</v>
      </c>
      <c r="AO22">
        <v>3929</v>
      </c>
      <c r="AP22">
        <v>327</v>
      </c>
      <c r="AQ22">
        <v>0</v>
      </c>
      <c r="AR22">
        <v>0</v>
      </c>
      <c r="AS22">
        <v>259998</v>
      </c>
      <c r="AT22">
        <v>239577</v>
      </c>
      <c r="AU22">
        <v>2760</v>
      </c>
      <c r="AV22">
        <v>13227</v>
      </c>
      <c r="AW22">
        <v>1678</v>
      </c>
      <c r="AX22">
        <v>2510</v>
      </c>
      <c r="AY22">
        <v>93</v>
      </c>
      <c r="AZ22">
        <v>11562</v>
      </c>
      <c r="BA22">
        <v>1327</v>
      </c>
      <c r="BB22">
        <v>297</v>
      </c>
      <c r="BC22">
        <v>418</v>
      </c>
      <c r="BD22">
        <v>0</v>
      </c>
      <c r="BE22">
        <v>342079</v>
      </c>
      <c r="BF22">
        <v>309105</v>
      </c>
      <c r="BG22">
        <v>5374</v>
      </c>
      <c r="BH22">
        <v>20754</v>
      </c>
      <c r="BI22">
        <v>3864</v>
      </c>
      <c r="BJ22">
        <v>3958</v>
      </c>
      <c r="BK22">
        <v>279</v>
      </c>
      <c r="BL22">
        <v>15561</v>
      </c>
      <c r="BM22">
        <v>2853</v>
      </c>
      <c r="BN22">
        <v>306</v>
      </c>
      <c r="BO22">
        <v>438</v>
      </c>
      <c r="BP22">
        <v>8344</v>
      </c>
      <c r="BQ22">
        <v>338724</v>
      </c>
      <c r="BR22">
        <v>311614</v>
      </c>
      <c r="BS22">
        <v>4048</v>
      </c>
      <c r="BT22">
        <v>17087</v>
      </c>
      <c r="BU22">
        <v>3177</v>
      </c>
      <c r="BV22">
        <v>3403</v>
      </c>
      <c r="BW22">
        <v>243</v>
      </c>
      <c r="BX22">
        <v>0</v>
      </c>
      <c r="BY22">
        <v>0</v>
      </c>
      <c r="BZ22">
        <v>254632</v>
      </c>
      <c r="CA22">
        <v>236805</v>
      </c>
      <c r="CB22">
        <v>2405</v>
      </c>
      <c r="CC22">
        <v>11335</v>
      </c>
      <c r="CD22">
        <v>1902</v>
      </c>
      <c r="CE22">
        <v>2422</v>
      </c>
      <c r="CF22">
        <v>147</v>
      </c>
      <c r="CG22">
        <v>0</v>
      </c>
      <c r="CH22">
        <v>0</v>
      </c>
      <c r="CI22">
        <v>265816</v>
      </c>
      <c r="CJ22">
        <v>236161</v>
      </c>
      <c r="CK22">
        <v>3669</v>
      </c>
      <c r="CL22">
        <v>13138</v>
      </c>
      <c r="CM22">
        <v>2767</v>
      </c>
      <c r="CN22">
        <v>644</v>
      </c>
      <c r="CO22">
        <v>53</v>
      </c>
      <c r="CP22">
        <v>527</v>
      </c>
      <c r="CQ22">
        <v>8857</v>
      </c>
      <c r="CR22">
        <v>345911</v>
      </c>
      <c r="CS22">
        <v>302073</v>
      </c>
      <c r="CT22">
        <v>5998</v>
      </c>
      <c r="CU22">
        <v>23128</v>
      </c>
      <c r="CV22">
        <v>5417</v>
      </c>
      <c r="CW22">
        <v>8215</v>
      </c>
      <c r="CX22">
        <v>313</v>
      </c>
      <c r="CY22">
        <v>265816</v>
      </c>
      <c r="CZ22">
        <v>236161</v>
      </c>
      <c r="DA22">
        <v>3669</v>
      </c>
      <c r="DB22">
        <v>15269</v>
      </c>
      <c r="DC22">
        <v>3597</v>
      </c>
      <c r="DD22">
        <v>5975</v>
      </c>
      <c r="DE22">
        <v>208</v>
      </c>
    </row>
    <row r="23" spans="1:109" x14ac:dyDescent="0.25">
      <c r="A23">
        <v>21</v>
      </c>
      <c r="B23">
        <v>21</v>
      </c>
      <c r="C23">
        <v>144249</v>
      </c>
      <c r="D23">
        <v>75878</v>
      </c>
      <c r="E23">
        <v>64995</v>
      </c>
      <c r="F23">
        <v>165089</v>
      </c>
      <c r="G23">
        <v>90321</v>
      </c>
      <c r="H23">
        <v>72118</v>
      </c>
      <c r="I23">
        <v>127729</v>
      </c>
      <c r="J23">
        <v>70464</v>
      </c>
      <c r="K23">
        <v>57265</v>
      </c>
      <c r="L23">
        <v>128197</v>
      </c>
      <c r="M23">
        <v>75141</v>
      </c>
      <c r="N23">
        <v>53056</v>
      </c>
      <c r="O23">
        <v>129060</v>
      </c>
      <c r="P23">
        <v>67786</v>
      </c>
      <c r="Q23">
        <v>57518</v>
      </c>
      <c r="R23">
        <v>156211</v>
      </c>
      <c r="S23">
        <v>68342</v>
      </c>
      <c r="T23">
        <v>81015</v>
      </c>
      <c r="U23">
        <v>159330</v>
      </c>
      <c r="V23">
        <v>83416</v>
      </c>
      <c r="W23">
        <v>69208</v>
      </c>
      <c r="X23">
        <v>257998</v>
      </c>
      <c r="Y23">
        <v>176795</v>
      </c>
      <c r="Z23">
        <v>4264</v>
      </c>
      <c r="AA23">
        <v>71432</v>
      </c>
      <c r="AB23">
        <v>3146</v>
      </c>
      <c r="AC23">
        <v>1726</v>
      </c>
      <c r="AD23">
        <v>96</v>
      </c>
      <c r="AE23">
        <v>69064</v>
      </c>
      <c r="AF23">
        <v>2382</v>
      </c>
      <c r="AG23">
        <v>263</v>
      </c>
      <c r="AH23">
        <v>805</v>
      </c>
      <c r="AI23">
        <v>0</v>
      </c>
      <c r="AJ23">
        <v>345617</v>
      </c>
      <c r="AK23">
        <v>217763</v>
      </c>
      <c r="AL23">
        <v>10776</v>
      </c>
      <c r="AM23">
        <v>109078</v>
      </c>
      <c r="AN23">
        <v>7091</v>
      </c>
      <c r="AO23">
        <v>3457</v>
      </c>
      <c r="AP23">
        <v>227</v>
      </c>
      <c r="AQ23">
        <v>0</v>
      </c>
      <c r="AR23">
        <v>0</v>
      </c>
      <c r="AS23">
        <v>256630</v>
      </c>
      <c r="AT23">
        <v>175665</v>
      </c>
      <c r="AU23">
        <v>4329</v>
      </c>
      <c r="AV23">
        <v>71829</v>
      </c>
      <c r="AW23">
        <v>2690</v>
      </c>
      <c r="AX23">
        <v>1548</v>
      </c>
      <c r="AY23">
        <v>72</v>
      </c>
      <c r="AZ23">
        <v>69595</v>
      </c>
      <c r="BA23">
        <v>2074</v>
      </c>
      <c r="BB23">
        <v>326</v>
      </c>
      <c r="BC23">
        <v>705</v>
      </c>
      <c r="BD23">
        <v>0</v>
      </c>
      <c r="BE23">
        <v>344121</v>
      </c>
      <c r="BF23">
        <v>217087</v>
      </c>
      <c r="BG23">
        <v>10199</v>
      </c>
      <c r="BH23">
        <v>109610</v>
      </c>
      <c r="BI23">
        <v>6536</v>
      </c>
      <c r="BJ23">
        <v>2853</v>
      </c>
      <c r="BK23">
        <v>263</v>
      </c>
      <c r="BL23">
        <v>101877</v>
      </c>
      <c r="BM23">
        <v>4807</v>
      </c>
      <c r="BN23">
        <v>400</v>
      </c>
      <c r="BO23">
        <v>525</v>
      </c>
      <c r="BP23">
        <v>9157</v>
      </c>
      <c r="BQ23">
        <v>343372</v>
      </c>
      <c r="BR23">
        <v>219804</v>
      </c>
      <c r="BS23">
        <v>7304</v>
      </c>
      <c r="BT23">
        <v>108895</v>
      </c>
      <c r="BU23">
        <v>6367</v>
      </c>
      <c r="BV23">
        <v>2595</v>
      </c>
      <c r="BW23">
        <v>449</v>
      </c>
      <c r="BX23">
        <v>0</v>
      </c>
      <c r="BY23">
        <v>0</v>
      </c>
      <c r="BZ23">
        <v>262368</v>
      </c>
      <c r="CA23">
        <v>177366</v>
      </c>
      <c r="CB23">
        <v>4802</v>
      </c>
      <c r="CC23">
        <v>74109</v>
      </c>
      <c r="CD23">
        <v>5181</v>
      </c>
      <c r="CE23">
        <v>1882</v>
      </c>
      <c r="CF23">
        <v>298</v>
      </c>
      <c r="CG23">
        <v>0</v>
      </c>
      <c r="CH23">
        <v>0</v>
      </c>
      <c r="CI23">
        <v>278238</v>
      </c>
      <c r="CJ23">
        <v>179215</v>
      </c>
      <c r="CK23">
        <v>8911</v>
      </c>
      <c r="CL23">
        <v>72803</v>
      </c>
      <c r="CM23">
        <v>6473</v>
      </c>
      <c r="CN23">
        <v>406</v>
      </c>
      <c r="CO23">
        <v>87</v>
      </c>
      <c r="CP23">
        <v>1087</v>
      </c>
      <c r="CQ23">
        <v>9256</v>
      </c>
      <c r="CR23">
        <v>357078</v>
      </c>
      <c r="CS23">
        <v>215783</v>
      </c>
      <c r="CT23">
        <v>14121</v>
      </c>
      <c r="CU23">
        <v>111061</v>
      </c>
      <c r="CV23">
        <v>10017</v>
      </c>
      <c r="CW23">
        <v>6249</v>
      </c>
      <c r="CX23">
        <v>511</v>
      </c>
      <c r="CY23">
        <v>278238</v>
      </c>
      <c r="CZ23">
        <v>179215</v>
      </c>
      <c r="DA23">
        <v>8911</v>
      </c>
      <c r="DB23">
        <v>77232</v>
      </c>
      <c r="DC23">
        <v>8157</v>
      </c>
      <c r="DD23">
        <v>4614</v>
      </c>
      <c r="DE23">
        <v>318</v>
      </c>
    </row>
    <row r="24" spans="1:109" x14ac:dyDescent="0.25">
      <c r="A24">
        <v>22</v>
      </c>
      <c r="B24">
        <v>22</v>
      </c>
      <c r="C24">
        <v>151999</v>
      </c>
      <c r="D24">
        <v>52170</v>
      </c>
      <c r="E24">
        <v>95951</v>
      </c>
      <c r="F24">
        <v>186463</v>
      </c>
      <c r="G24">
        <v>63001</v>
      </c>
      <c r="H24">
        <v>120764</v>
      </c>
      <c r="I24">
        <v>130573</v>
      </c>
      <c r="J24">
        <v>49440</v>
      </c>
      <c r="K24">
        <v>81133</v>
      </c>
      <c r="L24">
        <v>133310</v>
      </c>
      <c r="M24">
        <v>56460</v>
      </c>
      <c r="N24">
        <v>76850</v>
      </c>
      <c r="O24">
        <v>134130</v>
      </c>
      <c r="P24">
        <v>48156</v>
      </c>
      <c r="Q24">
        <v>81766</v>
      </c>
      <c r="R24">
        <v>162196</v>
      </c>
      <c r="S24">
        <v>43524</v>
      </c>
      <c r="T24">
        <v>109849</v>
      </c>
      <c r="U24">
        <v>165194</v>
      </c>
      <c r="V24">
        <v>52953</v>
      </c>
      <c r="W24">
        <v>104573</v>
      </c>
      <c r="X24">
        <v>264120</v>
      </c>
      <c r="Y24">
        <v>252415</v>
      </c>
      <c r="Z24">
        <v>3678</v>
      </c>
      <c r="AA24">
        <v>4146</v>
      </c>
      <c r="AB24">
        <v>2249</v>
      </c>
      <c r="AC24">
        <v>1418</v>
      </c>
      <c r="AD24">
        <v>10</v>
      </c>
      <c r="AE24">
        <v>3206</v>
      </c>
      <c r="AF24">
        <v>1767</v>
      </c>
      <c r="AG24">
        <v>287</v>
      </c>
      <c r="AH24">
        <v>298</v>
      </c>
      <c r="AI24">
        <v>0</v>
      </c>
      <c r="AJ24">
        <v>347651</v>
      </c>
      <c r="AK24">
        <v>326963</v>
      </c>
      <c r="AL24">
        <v>6834</v>
      </c>
      <c r="AM24">
        <v>7278</v>
      </c>
      <c r="AN24">
        <v>4892</v>
      </c>
      <c r="AO24">
        <v>2279</v>
      </c>
      <c r="AP24">
        <v>302</v>
      </c>
      <c r="AQ24">
        <v>0</v>
      </c>
      <c r="AR24">
        <v>0</v>
      </c>
      <c r="AS24">
        <v>262650</v>
      </c>
      <c r="AT24">
        <v>251320</v>
      </c>
      <c r="AU24">
        <v>3563</v>
      </c>
      <c r="AV24">
        <v>4073</v>
      </c>
      <c r="AW24">
        <v>2111</v>
      </c>
      <c r="AX24">
        <v>1379</v>
      </c>
      <c r="AY24">
        <v>19</v>
      </c>
      <c r="AZ24">
        <v>3252</v>
      </c>
      <c r="BA24">
        <v>1767</v>
      </c>
      <c r="BB24">
        <v>311</v>
      </c>
      <c r="BC24">
        <v>272</v>
      </c>
      <c r="BD24">
        <v>0</v>
      </c>
      <c r="BE24">
        <v>346942</v>
      </c>
      <c r="BF24">
        <v>326675</v>
      </c>
      <c r="BG24">
        <v>6569</v>
      </c>
      <c r="BH24">
        <v>7217</v>
      </c>
      <c r="BI24">
        <v>4825</v>
      </c>
      <c r="BJ24">
        <v>2298</v>
      </c>
      <c r="BK24">
        <v>268</v>
      </c>
      <c r="BL24">
        <v>4610</v>
      </c>
      <c r="BM24">
        <v>3667</v>
      </c>
      <c r="BN24">
        <v>396</v>
      </c>
      <c r="BO24">
        <v>298</v>
      </c>
      <c r="BP24">
        <v>4698</v>
      </c>
      <c r="BQ24">
        <v>339988</v>
      </c>
      <c r="BR24">
        <v>323593</v>
      </c>
      <c r="BS24">
        <v>5048</v>
      </c>
      <c r="BT24">
        <v>5917</v>
      </c>
      <c r="BU24">
        <v>3692</v>
      </c>
      <c r="BV24">
        <v>1931</v>
      </c>
      <c r="BW24">
        <v>222</v>
      </c>
      <c r="BX24">
        <v>0</v>
      </c>
      <c r="BY24">
        <v>0</v>
      </c>
      <c r="BZ24">
        <v>254427</v>
      </c>
      <c r="CA24">
        <v>244389</v>
      </c>
      <c r="CB24">
        <v>2906</v>
      </c>
      <c r="CC24">
        <v>3364</v>
      </c>
      <c r="CD24">
        <v>2463</v>
      </c>
      <c r="CE24">
        <v>1330</v>
      </c>
      <c r="CF24">
        <v>132</v>
      </c>
      <c r="CG24">
        <v>0</v>
      </c>
      <c r="CH24">
        <v>0</v>
      </c>
      <c r="CI24">
        <v>271693</v>
      </c>
      <c r="CJ24">
        <v>251614</v>
      </c>
      <c r="CK24">
        <v>5128</v>
      </c>
      <c r="CL24">
        <v>3332</v>
      </c>
      <c r="CM24">
        <v>2707</v>
      </c>
      <c r="CN24">
        <v>347</v>
      </c>
      <c r="CO24">
        <v>76</v>
      </c>
      <c r="CP24">
        <v>624</v>
      </c>
      <c r="CQ24">
        <v>7865</v>
      </c>
      <c r="CR24">
        <v>351811</v>
      </c>
      <c r="CS24">
        <v>321521</v>
      </c>
      <c r="CT24">
        <v>8209</v>
      </c>
      <c r="CU24">
        <v>7621</v>
      </c>
      <c r="CV24">
        <v>5212</v>
      </c>
      <c r="CW24">
        <v>6608</v>
      </c>
      <c r="CX24">
        <v>356</v>
      </c>
      <c r="CY24">
        <v>271693</v>
      </c>
      <c r="CZ24">
        <v>251614</v>
      </c>
      <c r="DA24">
        <v>5128</v>
      </c>
      <c r="DB24">
        <v>4597</v>
      </c>
      <c r="DC24">
        <v>3557</v>
      </c>
      <c r="DD24">
        <v>4786</v>
      </c>
      <c r="DE24">
        <v>243</v>
      </c>
    </row>
    <row r="25" spans="1:109" x14ac:dyDescent="0.25">
      <c r="A25">
        <v>23</v>
      </c>
      <c r="B25">
        <v>23</v>
      </c>
      <c r="C25">
        <v>134460</v>
      </c>
      <c r="D25">
        <v>85754</v>
      </c>
      <c r="E25">
        <v>45800</v>
      </c>
      <c r="F25">
        <v>158454</v>
      </c>
      <c r="G25">
        <v>102295</v>
      </c>
      <c r="H25">
        <v>53729</v>
      </c>
      <c r="I25">
        <v>117362</v>
      </c>
      <c r="J25">
        <v>75661</v>
      </c>
      <c r="K25">
        <v>41701</v>
      </c>
      <c r="L25">
        <v>118290</v>
      </c>
      <c r="M25">
        <v>83244</v>
      </c>
      <c r="N25">
        <v>35046</v>
      </c>
      <c r="O25">
        <v>118802</v>
      </c>
      <c r="P25">
        <v>78420</v>
      </c>
      <c r="Q25">
        <v>37781</v>
      </c>
      <c r="R25">
        <v>145018</v>
      </c>
      <c r="S25">
        <v>81530</v>
      </c>
      <c r="T25">
        <v>57165</v>
      </c>
      <c r="U25">
        <v>148707</v>
      </c>
      <c r="V25">
        <v>93628</v>
      </c>
      <c r="W25">
        <v>49324</v>
      </c>
      <c r="X25">
        <v>247868</v>
      </c>
      <c r="Y25">
        <v>145096</v>
      </c>
      <c r="Z25">
        <v>6386</v>
      </c>
      <c r="AA25">
        <v>89481</v>
      </c>
      <c r="AB25">
        <v>4068</v>
      </c>
      <c r="AC25">
        <v>2774</v>
      </c>
      <c r="AD25">
        <v>109</v>
      </c>
      <c r="AE25">
        <v>84938</v>
      </c>
      <c r="AF25">
        <v>3679</v>
      </c>
      <c r="AG25">
        <v>646</v>
      </c>
      <c r="AH25">
        <v>931</v>
      </c>
      <c r="AI25">
        <v>0</v>
      </c>
      <c r="AJ25">
        <v>344566</v>
      </c>
      <c r="AK25">
        <v>180823</v>
      </c>
      <c r="AL25">
        <v>17876</v>
      </c>
      <c r="AM25">
        <v>136549</v>
      </c>
      <c r="AN25">
        <v>8745</v>
      </c>
      <c r="AO25">
        <v>4974</v>
      </c>
      <c r="AP25">
        <v>817</v>
      </c>
      <c r="AQ25">
        <v>0</v>
      </c>
      <c r="AR25">
        <v>0</v>
      </c>
      <c r="AS25">
        <v>245042</v>
      </c>
      <c r="AT25">
        <v>146101</v>
      </c>
      <c r="AU25">
        <v>6356</v>
      </c>
      <c r="AV25">
        <v>86372</v>
      </c>
      <c r="AW25">
        <v>3239</v>
      </c>
      <c r="AX25">
        <v>2465</v>
      </c>
      <c r="AY25">
        <v>119</v>
      </c>
      <c r="AZ25">
        <v>82016</v>
      </c>
      <c r="BA25">
        <v>2833</v>
      </c>
      <c r="BB25">
        <v>566</v>
      </c>
      <c r="BC25">
        <v>1208</v>
      </c>
      <c r="BD25">
        <v>0</v>
      </c>
      <c r="BE25">
        <v>342681</v>
      </c>
      <c r="BF25">
        <v>182644</v>
      </c>
      <c r="BG25">
        <v>18240</v>
      </c>
      <c r="BH25">
        <v>133503</v>
      </c>
      <c r="BI25">
        <v>7651</v>
      </c>
      <c r="BJ25">
        <v>5001</v>
      </c>
      <c r="BK25">
        <v>707</v>
      </c>
      <c r="BL25">
        <v>120758</v>
      </c>
      <c r="BM25">
        <v>5497</v>
      </c>
      <c r="BN25">
        <v>639</v>
      </c>
      <c r="BO25">
        <v>719</v>
      </c>
      <c r="BP25">
        <v>13920</v>
      </c>
      <c r="BQ25">
        <v>316494</v>
      </c>
      <c r="BR25">
        <v>181306</v>
      </c>
      <c r="BS25">
        <v>13547</v>
      </c>
      <c r="BT25">
        <v>114801</v>
      </c>
      <c r="BU25">
        <v>6190</v>
      </c>
      <c r="BV25">
        <v>3770</v>
      </c>
      <c r="BW25">
        <v>548</v>
      </c>
      <c r="BX25">
        <v>0</v>
      </c>
      <c r="BY25">
        <v>0</v>
      </c>
      <c r="BZ25">
        <v>235096</v>
      </c>
      <c r="CA25">
        <v>143920</v>
      </c>
      <c r="CB25">
        <v>8354</v>
      </c>
      <c r="CC25">
        <v>77552</v>
      </c>
      <c r="CD25">
        <v>4279</v>
      </c>
      <c r="CE25">
        <v>2565</v>
      </c>
      <c r="CF25">
        <v>315</v>
      </c>
      <c r="CG25">
        <v>0</v>
      </c>
      <c r="CH25">
        <v>0</v>
      </c>
      <c r="CI25">
        <v>264334</v>
      </c>
      <c r="CJ25">
        <v>141403</v>
      </c>
      <c r="CK25">
        <v>14436</v>
      </c>
      <c r="CL25">
        <v>88886</v>
      </c>
      <c r="CM25">
        <v>6529</v>
      </c>
      <c r="CN25">
        <v>584</v>
      </c>
      <c r="CO25">
        <v>85</v>
      </c>
      <c r="CP25">
        <v>1337</v>
      </c>
      <c r="CQ25">
        <v>11074</v>
      </c>
      <c r="CR25">
        <v>349777</v>
      </c>
      <c r="CS25">
        <v>172488</v>
      </c>
      <c r="CT25">
        <v>22970</v>
      </c>
      <c r="CU25">
        <v>138455</v>
      </c>
      <c r="CV25">
        <v>11341</v>
      </c>
      <c r="CW25">
        <v>8009</v>
      </c>
      <c r="CX25">
        <v>539</v>
      </c>
      <c r="CY25">
        <v>264334</v>
      </c>
      <c r="CZ25">
        <v>141403</v>
      </c>
      <c r="DA25">
        <v>14436</v>
      </c>
      <c r="DB25">
        <v>96278</v>
      </c>
      <c r="DC25">
        <v>8052</v>
      </c>
      <c r="DD25">
        <v>5910</v>
      </c>
      <c r="DE25">
        <v>371</v>
      </c>
    </row>
    <row r="26" spans="1:109" x14ac:dyDescent="0.25">
      <c r="A26">
        <v>24</v>
      </c>
      <c r="B26">
        <v>24</v>
      </c>
      <c r="C26">
        <v>168582</v>
      </c>
      <c r="D26">
        <v>94167</v>
      </c>
      <c r="E26">
        <v>70467</v>
      </c>
      <c r="F26">
        <v>199739</v>
      </c>
      <c r="G26">
        <v>115265</v>
      </c>
      <c r="H26">
        <v>82188</v>
      </c>
      <c r="I26">
        <v>149706</v>
      </c>
      <c r="J26">
        <v>89826</v>
      </c>
      <c r="K26">
        <v>59880</v>
      </c>
      <c r="L26">
        <v>151487</v>
      </c>
      <c r="M26">
        <v>96587</v>
      </c>
      <c r="N26">
        <v>54900</v>
      </c>
      <c r="O26">
        <v>152256</v>
      </c>
      <c r="P26">
        <v>86617</v>
      </c>
      <c r="Q26">
        <v>61558</v>
      </c>
      <c r="R26">
        <v>176027</v>
      </c>
      <c r="S26">
        <v>77358</v>
      </c>
      <c r="T26">
        <v>89054</v>
      </c>
      <c r="U26">
        <v>182196</v>
      </c>
      <c r="V26">
        <v>99202</v>
      </c>
      <c r="W26">
        <v>75110</v>
      </c>
      <c r="X26">
        <v>281481</v>
      </c>
      <c r="Y26">
        <v>238977</v>
      </c>
      <c r="Z26">
        <v>14950</v>
      </c>
      <c r="AA26">
        <v>18218</v>
      </c>
      <c r="AB26">
        <v>7882</v>
      </c>
      <c r="AC26">
        <v>1312</v>
      </c>
      <c r="AD26">
        <v>54</v>
      </c>
      <c r="AE26">
        <v>16429</v>
      </c>
      <c r="AF26">
        <v>6508</v>
      </c>
      <c r="AG26">
        <v>366</v>
      </c>
      <c r="AH26">
        <v>286</v>
      </c>
      <c r="AI26">
        <v>0</v>
      </c>
      <c r="AJ26">
        <v>367708</v>
      </c>
      <c r="AK26">
        <v>295720</v>
      </c>
      <c r="AL26">
        <v>24721</v>
      </c>
      <c r="AM26">
        <v>31638</v>
      </c>
      <c r="AN26">
        <v>16706</v>
      </c>
      <c r="AO26">
        <v>3398</v>
      </c>
      <c r="AP26">
        <v>314</v>
      </c>
      <c r="AQ26">
        <v>0</v>
      </c>
      <c r="AR26">
        <v>0</v>
      </c>
      <c r="AS26">
        <v>284069</v>
      </c>
      <c r="AT26">
        <v>240770</v>
      </c>
      <c r="AU26">
        <v>14731</v>
      </c>
      <c r="AV26">
        <v>19643</v>
      </c>
      <c r="AW26">
        <v>7309</v>
      </c>
      <c r="AX26">
        <v>1335</v>
      </c>
      <c r="AY26">
        <v>57</v>
      </c>
      <c r="AZ26">
        <v>18037</v>
      </c>
      <c r="BA26">
        <v>5956</v>
      </c>
      <c r="BB26">
        <v>382</v>
      </c>
      <c r="BC26">
        <v>417</v>
      </c>
      <c r="BD26">
        <v>0</v>
      </c>
      <c r="BE26">
        <v>369754</v>
      </c>
      <c r="BF26">
        <v>298340</v>
      </c>
      <c r="BG26">
        <v>24584</v>
      </c>
      <c r="BH26">
        <v>32226</v>
      </c>
      <c r="BI26">
        <v>15514</v>
      </c>
      <c r="BJ26">
        <v>3302</v>
      </c>
      <c r="BK26">
        <v>421</v>
      </c>
      <c r="BL26">
        <v>24847</v>
      </c>
      <c r="BM26">
        <v>11204</v>
      </c>
      <c r="BN26">
        <v>472</v>
      </c>
      <c r="BO26">
        <v>310</v>
      </c>
      <c r="BP26">
        <v>9936</v>
      </c>
      <c r="BQ26">
        <v>369482</v>
      </c>
      <c r="BR26">
        <v>310837</v>
      </c>
      <c r="BS26">
        <v>20170</v>
      </c>
      <c r="BT26">
        <v>26167</v>
      </c>
      <c r="BU26">
        <v>12077</v>
      </c>
      <c r="BV26">
        <v>2411</v>
      </c>
      <c r="BW26">
        <v>399</v>
      </c>
      <c r="BX26">
        <v>0</v>
      </c>
      <c r="BY26">
        <v>0</v>
      </c>
      <c r="BZ26">
        <v>288456</v>
      </c>
      <c r="CA26">
        <v>249801</v>
      </c>
      <c r="CB26">
        <v>12676</v>
      </c>
      <c r="CC26">
        <v>16769</v>
      </c>
      <c r="CD26">
        <v>8528</v>
      </c>
      <c r="CE26">
        <v>1639</v>
      </c>
      <c r="CF26">
        <v>245</v>
      </c>
      <c r="CG26">
        <v>0</v>
      </c>
      <c r="CH26">
        <v>0</v>
      </c>
      <c r="CI26">
        <v>301907</v>
      </c>
      <c r="CJ26">
        <v>244860</v>
      </c>
      <c r="CK26">
        <v>18861</v>
      </c>
      <c r="CL26">
        <v>17031</v>
      </c>
      <c r="CM26">
        <v>10761</v>
      </c>
      <c r="CN26">
        <v>371</v>
      </c>
      <c r="CO26">
        <v>89</v>
      </c>
      <c r="CP26">
        <v>1052</v>
      </c>
      <c r="CQ26">
        <v>8882</v>
      </c>
      <c r="CR26">
        <v>374427</v>
      </c>
      <c r="CS26">
        <v>293371</v>
      </c>
      <c r="CT26">
        <v>27831</v>
      </c>
      <c r="CU26">
        <v>31009</v>
      </c>
      <c r="CV26">
        <v>17349</v>
      </c>
      <c r="CW26">
        <v>5824</v>
      </c>
      <c r="CX26">
        <v>476</v>
      </c>
      <c r="CY26">
        <v>301907</v>
      </c>
      <c r="CZ26">
        <v>244860</v>
      </c>
      <c r="DA26">
        <v>18861</v>
      </c>
      <c r="DB26">
        <v>21109</v>
      </c>
      <c r="DC26">
        <v>12607</v>
      </c>
      <c r="DD26">
        <v>4321</v>
      </c>
      <c r="DE26">
        <v>346</v>
      </c>
    </row>
    <row r="27" spans="1:109" x14ac:dyDescent="0.25">
      <c r="A27">
        <v>25</v>
      </c>
      <c r="B27">
        <v>25</v>
      </c>
      <c r="C27">
        <v>126374</v>
      </c>
      <c r="D27">
        <v>61105</v>
      </c>
      <c r="E27">
        <v>61992</v>
      </c>
      <c r="F27">
        <v>155443</v>
      </c>
      <c r="G27">
        <v>76105</v>
      </c>
      <c r="H27">
        <v>76745</v>
      </c>
      <c r="I27">
        <v>109520</v>
      </c>
      <c r="J27">
        <v>54430</v>
      </c>
      <c r="K27">
        <v>55090</v>
      </c>
      <c r="L27">
        <v>110041</v>
      </c>
      <c r="M27">
        <v>62069</v>
      </c>
      <c r="N27">
        <v>47972</v>
      </c>
      <c r="O27">
        <v>110779</v>
      </c>
      <c r="P27">
        <v>56463</v>
      </c>
      <c r="Q27">
        <v>51280</v>
      </c>
      <c r="R27">
        <v>134957</v>
      </c>
      <c r="S27">
        <v>53811</v>
      </c>
      <c r="T27">
        <v>74440</v>
      </c>
      <c r="U27">
        <v>137629</v>
      </c>
      <c r="V27">
        <v>64036</v>
      </c>
      <c r="W27">
        <v>66862</v>
      </c>
      <c r="X27">
        <v>249607</v>
      </c>
      <c r="Y27">
        <v>203099</v>
      </c>
      <c r="Z27">
        <v>6449</v>
      </c>
      <c r="AA27">
        <v>31959</v>
      </c>
      <c r="AB27">
        <v>5759</v>
      </c>
      <c r="AC27">
        <v>2271</v>
      </c>
      <c r="AD27">
        <v>133</v>
      </c>
      <c r="AE27">
        <v>29049</v>
      </c>
      <c r="AF27">
        <v>5066</v>
      </c>
      <c r="AG27">
        <v>403</v>
      </c>
      <c r="AH27">
        <v>543</v>
      </c>
      <c r="AI27">
        <v>0</v>
      </c>
      <c r="AJ27">
        <v>341769</v>
      </c>
      <c r="AK27">
        <v>255930</v>
      </c>
      <c r="AL27">
        <v>21187</v>
      </c>
      <c r="AM27">
        <v>52058</v>
      </c>
      <c r="AN27">
        <v>11643</v>
      </c>
      <c r="AO27">
        <v>3510</v>
      </c>
      <c r="AP27">
        <v>440</v>
      </c>
      <c r="AQ27">
        <v>0</v>
      </c>
      <c r="AR27">
        <v>0</v>
      </c>
      <c r="AS27">
        <v>248739</v>
      </c>
      <c r="AT27">
        <v>203431</v>
      </c>
      <c r="AU27">
        <v>6456</v>
      </c>
      <c r="AV27">
        <v>31415</v>
      </c>
      <c r="AW27">
        <v>5391</v>
      </c>
      <c r="AX27">
        <v>2272</v>
      </c>
      <c r="AY27">
        <v>119</v>
      </c>
      <c r="AZ27">
        <v>28681</v>
      </c>
      <c r="BA27">
        <v>4716</v>
      </c>
      <c r="BB27">
        <v>380</v>
      </c>
      <c r="BC27">
        <v>381</v>
      </c>
      <c r="BD27">
        <v>0</v>
      </c>
      <c r="BE27">
        <v>339090</v>
      </c>
      <c r="BF27">
        <v>257151</v>
      </c>
      <c r="BG27">
        <v>20009</v>
      </c>
      <c r="BH27">
        <v>50473</v>
      </c>
      <c r="BI27">
        <v>11299</v>
      </c>
      <c r="BJ27">
        <v>3304</v>
      </c>
      <c r="BK27">
        <v>387</v>
      </c>
      <c r="BL27">
        <v>41616</v>
      </c>
      <c r="BM27">
        <v>9166</v>
      </c>
      <c r="BN27">
        <v>464</v>
      </c>
      <c r="BO27">
        <v>854</v>
      </c>
      <c r="BP27">
        <v>9643</v>
      </c>
      <c r="BQ27">
        <v>327389</v>
      </c>
      <c r="BR27">
        <v>250866</v>
      </c>
      <c r="BS27">
        <v>17819</v>
      </c>
      <c r="BT27">
        <v>48180</v>
      </c>
      <c r="BU27">
        <v>8980</v>
      </c>
      <c r="BV27">
        <v>3416</v>
      </c>
      <c r="BW27">
        <v>536</v>
      </c>
      <c r="BX27">
        <v>0</v>
      </c>
      <c r="BY27">
        <v>0</v>
      </c>
      <c r="BZ27">
        <v>244775</v>
      </c>
      <c r="CA27">
        <v>194907</v>
      </c>
      <c r="CB27">
        <v>10605</v>
      </c>
      <c r="CC27">
        <v>31735</v>
      </c>
      <c r="CD27">
        <v>6214</v>
      </c>
      <c r="CE27">
        <v>2353</v>
      </c>
      <c r="CF27">
        <v>288</v>
      </c>
      <c r="CG27">
        <v>0</v>
      </c>
      <c r="CH27">
        <v>0</v>
      </c>
      <c r="CI27">
        <v>273892</v>
      </c>
      <c r="CJ27">
        <v>199956</v>
      </c>
      <c r="CK27">
        <v>18531</v>
      </c>
      <c r="CL27">
        <v>34284</v>
      </c>
      <c r="CM27">
        <v>8936</v>
      </c>
      <c r="CN27">
        <v>538</v>
      </c>
      <c r="CO27">
        <v>80</v>
      </c>
      <c r="CP27">
        <v>1044</v>
      </c>
      <c r="CQ27">
        <v>10523</v>
      </c>
      <c r="CR27">
        <v>358198</v>
      </c>
      <c r="CS27">
        <v>247912</v>
      </c>
      <c r="CT27">
        <v>28937</v>
      </c>
      <c r="CU27">
        <v>59508</v>
      </c>
      <c r="CV27">
        <v>14893</v>
      </c>
      <c r="CW27">
        <v>8585</v>
      </c>
      <c r="CX27">
        <v>474</v>
      </c>
      <c r="CY27">
        <v>273892</v>
      </c>
      <c r="CZ27">
        <v>199956</v>
      </c>
      <c r="DA27">
        <v>18531</v>
      </c>
      <c r="DB27">
        <v>39174</v>
      </c>
      <c r="DC27">
        <v>10495</v>
      </c>
      <c r="DD27">
        <v>6200</v>
      </c>
      <c r="DE27">
        <v>331</v>
      </c>
    </row>
    <row r="28" spans="1:109" x14ac:dyDescent="0.25">
      <c r="A28">
        <v>26</v>
      </c>
      <c r="B28">
        <v>26</v>
      </c>
      <c r="C28">
        <v>146610</v>
      </c>
      <c r="D28">
        <v>42976</v>
      </c>
      <c r="E28">
        <v>99052</v>
      </c>
      <c r="F28">
        <v>176007</v>
      </c>
      <c r="G28">
        <v>50359</v>
      </c>
      <c r="H28">
        <v>122527</v>
      </c>
      <c r="I28">
        <v>125937</v>
      </c>
      <c r="J28">
        <v>39483</v>
      </c>
      <c r="K28">
        <v>86454</v>
      </c>
      <c r="L28">
        <v>127368</v>
      </c>
      <c r="M28">
        <v>50656</v>
      </c>
      <c r="N28">
        <v>76712</v>
      </c>
      <c r="O28">
        <v>127969</v>
      </c>
      <c r="P28">
        <v>39304</v>
      </c>
      <c r="Q28">
        <v>83739</v>
      </c>
      <c r="R28">
        <v>159827</v>
      </c>
      <c r="S28">
        <v>35377</v>
      </c>
      <c r="T28">
        <v>115996</v>
      </c>
      <c r="U28">
        <v>161893</v>
      </c>
      <c r="V28">
        <v>44165</v>
      </c>
      <c r="W28">
        <v>108577</v>
      </c>
      <c r="X28">
        <v>264543</v>
      </c>
      <c r="Y28">
        <v>245178</v>
      </c>
      <c r="Z28">
        <v>9280</v>
      </c>
      <c r="AA28">
        <v>6677</v>
      </c>
      <c r="AB28">
        <v>1737</v>
      </c>
      <c r="AC28">
        <v>1518</v>
      </c>
      <c r="AD28">
        <v>44</v>
      </c>
      <c r="AE28">
        <v>5604</v>
      </c>
      <c r="AF28">
        <v>1368</v>
      </c>
      <c r="AG28">
        <v>465</v>
      </c>
      <c r="AH28">
        <v>231</v>
      </c>
      <c r="AI28">
        <v>0</v>
      </c>
      <c r="AJ28">
        <v>348147</v>
      </c>
      <c r="AK28">
        <v>313694</v>
      </c>
      <c r="AL28">
        <v>15937</v>
      </c>
      <c r="AM28">
        <v>12368</v>
      </c>
      <c r="AN28">
        <v>4981</v>
      </c>
      <c r="AO28">
        <v>2339</v>
      </c>
      <c r="AP28">
        <v>159</v>
      </c>
      <c r="AQ28">
        <v>0</v>
      </c>
      <c r="AR28">
        <v>0</v>
      </c>
      <c r="AS28">
        <v>263514</v>
      </c>
      <c r="AT28">
        <v>244571</v>
      </c>
      <c r="AU28">
        <v>8873</v>
      </c>
      <c r="AV28">
        <v>6517</v>
      </c>
      <c r="AW28">
        <v>1843</v>
      </c>
      <c r="AX28">
        <v>1594</v>
      </c>
      <c r="AY28">
        <v>14</v>
      </c>
      <c r="AZ28">
        <v>5524</v>
      </c>
      <c r="BA28">
        <v>1455</v>
      </c>
      <c r="BB28">
        <v>599</v>
      </c>
      <c r="BC28">
        <v>208</v>
      </c>
      <c r="BD28">
        <v>0</v>
      </c>
      <c r="BE28">
        <v>347742</v>
      </c>
      <c r="BF28">
        <v>313801</v>
      </c>
      <c r="BG28">
        <v>15567</v>
      </c>
      <c r="BH28">
        <v>12107</v>
      </c>
      <c r="BI28">
        <v>5025</v>
      </c>
      <c r="BJ28">
        <v>2276</v>
      </c>
      <c r="BK28">
        <v>128</v>
      </c>
      <c r="BL28">
        <v>7406</v>
      </c>
      <c r="BM28">
        <v>3762</v>
      </c>
      <c r="BN28">
        <v>627</v>
      </c>
      <c r="BO28">
        <v>446</v>
      </c>
      <c r="BP28">
        <v>6147</v>
      </c>
      <c r="BQ28">
        <v>349926</v>
      </c>
      <c r="BR28">
        <v>320246</v>
      </c>
      <c r="BS28">
        <v>13677</v>
      </c>
      <c r="BT28">
        <v>10391</v>
      </c>
      <c r="BU28">
        <v>4101</v>
      </c>
      <c r="BV28">
        <v>2313</v>
      </c>
      <c r="BW28">
        <v>246</v>
      </c>
      <c r="BX28">
        <v>0</v>
      </c>
      <c r="BY28">
        <v>0</v>
      </c>
      <c r="BZ28">
        <v>263911</v>
      </c>
      <c r="CA28">
        <v>245752</v>
      </c>
      <c r="CB28">
        <v>8044</v>
      </c>
      <c r="CC28">
        <v>5927</v>
      </c>
      <c r="CD28">
        <v>2812</v>
      </c>
      <c r="CE28">
        <v>1660</v>
      </c>
      <c r="CF28">
        <v>152</v>
      </c>
      <c r="CG28">
        <v>0</v>
      </c>
      <c r="CH28">
        <v>0</v>
      </c>
      <c r="CI28">
        <v>269845</v>
      </c>
      <c r="CJ28">
        <v>241846</v>
      </c>
      <c r="CK28">
        <v>10728</v>
      </c>
      <c r="CL28">
        <v>5394</v>
      </c>
      <c r="CM28">
        <v>3030</v>
      </c>
      <c r="CN28">
        <v>414</v>
      </c>
      <c r="CO28">
        <v>97</v>
      </c>
      <c r="CP28">
        <v>683</v>
      </c>
      <c r="CQ28">
        <v>7653</v>
      </c>
      <c r="CR28">
        <v>348117</v>
      </c>
      <c r="CS28">
        <v>305428</v>
      </c>
      <c r="CT28">
        <v>16858</v>
      </c>
      <c r="CU28">
        <v>12630</v>
      </c>
      <c r="CV28">
        <v>5612</v>
      </c>
      <c r="CW28">
        <v>6627</v>
      </c>
      <c r="CX28">
        <v>405</v>
      </c>
      <c r="CY28">
        <v>269845</v>
      </c>
      <c r="CZ28">
        <v>241846</v>
      </c>
      <c r="DA28">
        <v>10728</v>
      </c>
      <c r="DB28">
        <v>7474</v>
      </c>
      <c r="DC28">
        <v>3830</v>
      </c>
      <c r="DD28">
        <v>4852</v>
      </c>
      <c r="DE28">
        <v>283</v>
      </c>
    </row>
    <row r="29" spans="1:109" x14ac:dyDescent="0.25">
      <c r="A29">
        <v>27</v>
      </c>
      <c r="B29">
        <v>27</v>
      </c>
      <c r="C29">
        <v>149258</v>
      </c>
      <c r="D29">
        <v>97050</v>
      </c>
      <c r="E29">
        <v>48791</v>
      </c>
      <c r="F29">
        <v>174596</v>
      </c>
      <c r="G29">
        <v>119827</v>
      </c>
      <c r="H29">
        <v>52168</v>
      </c>
      <c r="I29">
        <v>134530</v>
      </c>
      <c r="J29">
        <v>88404</v>
      </c>
      <c r="K29">
        <v>46126</v>
      </c>
      <c r="L29">
        <v>135586</v>
      </c>
      <c r="M29">
        <v>97013</v>
      </c>
      <c r="N29">
        <v>38573</v>
      </c>
      <c r="O29">
        <v>136279</v>
      </c>
      <c r="P29">
        <v>90718</v>
      </c>
      <c r="Q29">
        <v>42502</v>
      </c>
      <c r="R29">
        <v>155833</v>
      </c>
      <c r="S29">
        <v>85128</v>
      </c>
      <c r="T29">
        <v>64129</v>
      </c>
      <c r="U29">
        <v>158598</v>
      </c>
      <c r="V29">
        <v>101517</v>
      </c>
      <c r="W29">
        <v>49499</v>
      </c>
      <c r="X29">
        <v>250598</v>
      </c>
      <c r="Y29">
        <v>167145</v>
      </c>
      <c r="Z29">
        <v>7521</v>
      </c>
      <c r="AA29">
        <v>63868</v>
      </c>
      <c r="AB29">
        <v>9522</v>
      </c>
      <c r="AC29">
        <v>1972</v>
      </c>
      <c r="AD29">
        <v>29</v>
      </c>
      <c r="AE29">
        <v>60480</v>
      </c>
      <c r="AF29">
        <v>8080</v>
      </c>
      <c r="AG29">
        <v>456</v>
      </c>
      <c r="AH29">
        <v>1269</v>
      </c>
      <c r="AI29">
        <v>0</v>
      </c>
      <c r="AJ29">
        <v>356535</v>
      </c>
      <c r="AK29">
        <v>205192</v>
      </c>
      <c r="AL29">
        <v>18770</v>
      </c>
      <c r="AM29">
        <v>108751</v>
      </c>
      <c r="AN29">
        <v>22954</v>
      </c>
      <c r="AO29">
        <v>3895</v>
      </c>
      <c r="AP29">
        <v>535</v>
      </c>
      <c r="AQ29">
        <v>0</v>
      </c>
      <c r="AR29">
        <v>0</v>
      </c>
      <c r="AS29">
        <v>246576</v>
      </c>
      <c r="AT29">
        <v>164814</v>
      </c>
      <c r="AU29">
        <v>6957</v>
      </c>
      <c r="AV29">
        <v>63430</v>
      </c>
      <c r="AW29">
        <v>8743</v>
      </c>
      <c r="AX29">
        <v>2127</v>
      </c>
      <c r="AY29">
        <v>4</v>
      </c>
      <c r="AZ29">
        <v>59956</v>
      </c>
      <c r="BA29">
        <v>7427</v>
      </c>
      <c r="BB29">
        <v>358</v>
      </c>
      <c r="BC29">
        <v>1137</v>
      </c>
      <c r="BD29">
        <v>0</v>
      </c>
      <c r="BE29">
        <v>350709</v>
      </c>
      <c r="BF29">
        <v>202262</v>
      </c>
      <c r="BG29">
        <v>16769</v>
      </c>
      <c r="BH29">
        <v>107952</v>
      </c>
      <c r="BI29">
        <v>22462</v>
      </c>
      <c r="BJ29">
        <v>4155</v>
      </c>
      <c r="BK29">
        <v>453</v>
      </c>
      <c r="BL29">
        <v>97421</v>
      </c>
      <c r="BM29">
        <v>18942</v>
      </c>
      <c r="BN29">
        <v>410</v>
      </c>
      <c r="BO29">
        <v>1134</v>
      </c>
      <c r="BP29">
        <v>13751</v>
      </c>
      <c r="BQ29">
        <v>308867</v>
      </c>
      <c r="BR29">
        <v>194970</v>
      </c>
      <c r="BS29">
        <v>13398</v>
      </c>
      <c r="BT29">
        <v>88982</v>
      </c>
      <c r="BU29">
        <v>10886</v>
      </c>
      <c r="BV29">
        <v>2967</v>
      </c>
      <c r="BW29">
        <v>466</v>
      </c>
      <c r="BX29">
        <v>0</v>
      </c>
      <c r="BY29">
        <v>0</v>
      </c>
      <c r="BZ29">
        <v>235414</v>
      </c>
      <c r="CA29">
        <v>159213</v>
      </c>
      <c r="CB29">
        <v>8565</v>
      </c>
      <c r="CC29">
        <v>58924</v>
      </c>
      <c r="CD29">
        <v>7836</v>
      </c>
      <c r="CE29">
        <v>2107</v>
      </c>
      <c r="CF29">
        <v>286</v>
      </c>
      <c r="CG29">
        <v>0</v>
      </c>
      <c r="CH29">
        <v>0</v>
      </c>
      <c r="CI29">
        <v>276825</v>
      </c>
      <c r="CJ29">
        <v>163398</v>
      </c>
      <c r="CK29">
        <v>14706</v>
      </c>
      <c r="CL29">
        <v>69733</v>
      </c>
      <c r="CM29">
        <v>16363</v>
      </c>
      <c r="CN29">
        <v>409</v>
      </c>
      <c r="CO29">
        <v>71</v>
      </c>
      <c r="CP29">
        <v>1353</v>
      </c>
      <c r="CQ29">
        <v>10792</v>
      </c>
      <c r="CR29">
        <v>361622</v>
      </c>
      <c r="CS29">
        <v>196068</v>
      </c>
      <c r="CT29">
        <v>22339</v>
      </c>
      <c r="CU29">
        <v>112396</v>
      </c>
      <c r="CV29">
        <v>25939</v>
      </c>
      <c r="CW29">
        <v>6870</v>
      </c>
      <c r="CX29">
        <v>495</v>
      </c>
      <c r="CY29">
        <v>276825</v>
      </c>
      <c r="CZ29">
        <v>163398</v>
      </c>
      <c r="DA29">
        <v>14706</v>
      </c>
      <c r="DB29">
        <v>75691</v>
      </c>
      <c r="DC29">
        <v>18754</v>
      </c>
      <c r="DD29">
        <v>5030</v>
      </c>
      <c r="DE29">
        <v>332</v>
      </c>
    </row>
    <row r="30" spans="1:109" x14ac:dyDescent="0.25">
      <c r="A30">
        <v>28</v>
      </c>
      <c r="B30">
        <v>28</v>
      </c>
      <c r="C30">
        <v>146620</v>
      </c>
      <c r="D30">
        <v>80089</v>
      </c>
      <c r="E30">
        <v>62843</v>
      </c>
      <c r="F30">
        <v>172848</v>
      </c>
      <c r="G30">
        <v>92944</v>
      </c>
      <c r="H30">
        <v>77415</v>
      </c>
      <c r="I30">
        <v>127490</v>
      </c>
      <c r="J30">
        <v>73881</v>
      </c>
      <c r="K30">
        <v>53609</v>
      </c>
      <c r="L30">
        <v>130639</v>
      </c>
      <c r="M30">
        <v>80464</v>
      </c>
      <c r="N30">
        <v>50175</v>
      </c>
      <c r="O30">
        <v>130177</v>
      </c>
      <c r="P30">
        <v>73727</v>
      </c>
      <c r="Q30">
        <v>52461</v>
      </c>
      <c r="R30">
        <v>156937</v>
      </c>
      <c r="S30">
        <v>73472</v>
      </c>
      <c r="T30">
        <v>73978</v>
      </c>
      <c r="U30">
        <v>161895</v>
      </c>
      <c r="V30">
        <v>85798</v>
      </c>
      <c r="W30">
        <v>69269</v>
      </c>
      <c r="X30">
        <v>278302</v>
      </c>
      <c r="Y30">
        <v>222522</v>
      </c>
      <c r="Z30">
        <v>3846</v>
      </c>
      <c r="AA30">
        <v>45244</v>
      </c>
      <c r="AB30">
        <v>4715</v>
      </c>
      <c r="AC30">
        <v>1741</v>
      </c>
      <c r="AD30">
        <v>29</v>
      </c>
      <c r="AE30">
        <v>42766</v>
      </c>
      <c r="AF30">
        <v>4027</v>
      </c>
      <c r="AG30">
        <v>624</v>
      </c>
      <c r="AH30">
        <v>383</v>
      </c>
      <c r="AI30">
        <v>0</v>
      </c>
      <c r="AJ30">
        <v>364726</v>
      </c>
      <c r="AK30">
        <v>274283</v>
      </c>
      <c r="AL30">
        <v>7481</v>
      </c>
      <c r="AM30">
        <v>67640</v>
      </c>
      <c r="AN30">
        <v>13456</v>
      </c>
      <c r="AO30">
        <v>2670</v>
      </c>
      <c r="AP30">
        <v>255</v>
      </c>
      <c r="AQ30">
        <v>0</v>
      </c>
      <c r="AR30">
        <v>0</v>
      </c>
      <c r="AS30">
        <v>279031</v>
      </c>
      <c r="AT30">
        <v>222961</v>
      </c>
      <c r="AU30">
        <v>3934</v>
      </c>
      <c r="AV30">
        <v>45640</v>
      </c>
      <c r="AW30">
        <v>4649</v>
      </c>
      <c r="AX30">
        <v>1682</v>
      </c>
      <c r="AY30">
        <v>29</v>
      </c>
      <c r="AZ30">
        <v>43208</v>
      </c>
      <c r="BA30">
        <v>3831</v>
      </c>
      <c r="BB30">
        <v>715</v>
      </c>
      <c r="BC30">
        <v>305</v>
      </c>
      <c r="BD30">
        <v>0</v>
      </c>
      <c r="BE30">
        <v>366009</v>
      </c>
      <c r="BF30">
        <v>275662</v>
      </c>
      <c r="BG30">
        <v>7259</v>
      </c>
      <c r="BH30">
        <v>67759</v>
      </c>
      <c r="BI30">
        <v>13687</v>
      </c>
      <c r="BJ30">
        <v>2579</v>
      </c>
      <c r="BK30">
        <v>242</v>
      </c>
      <c r="BL30">
        <v>59580</v>
      </c>
      <c r="BM30">
        <v>11729</v>
      </c>
      <c r="BN30">
        <v>803</v>
      </c>
      <c r="BO30">
        <v>435</v>
      </c>
      <c r="BP30">
        <v>10503</v>
      </c>
      <c r="BQ30">
        <v>367754</v>
      </c>
      <c r="BR30">
        <v>284599</v>
      </c>
      <c r="BS30">
        <v>6157</v>
      </c>
      <c r="BT30">
        <v>67230</v>
      </c>
      <c r="BU30">
        <v>8129</v>
      </c>
      <c r="BV30">
        <v>3127</v>
      </c>
      <c r="BW30">
        <v>300</v>
      </c>
      <c r="BX30">
        <v>0</v>
      </c>
      <c r="BY30">
        <v>0</v>
      </c>
      <c r="BZ30">
        <v>282805</v>
      </c>
      <c r="CA30">
        <v>226697</v>
      </c>
      <c r="CB30">
        <v>3843</v>
      </c>
      <c r="CC30">
        <v>45209</v>
      </c>
      <c r="CD30">
        <v>5677</v>
      </c>
      <c r="CE30">
        <v>2267</v>
      </c>
      <c r="CF30">
        <v>173</v>
      </c>
      <c r="CG30">
        <v>0</v>
      </c>
      <c r="CH30">
        <v>0</v>
      </c>
      <c r="CI30">
        <v>282230</v>
      </c>
      <c r="CJ30">
        <v>210720</v>
      </c>
      <c r="CK30">
        <v>5747</v>
      </c>
      <c r="CL30">
        <v>43584</v>
      </c>
      <c r="CM30">
        <v>9715</v>
      </c>
      <c r="CN30">
        <v>482</v>
      </c>
      <c r="CO30">
        <v>88</v>
      </c>
      <c r="CP30">
        <v>926</v>
      </c>
      <c r="CQ30">
        <v>10968</v>
      </c>
      <c r="CR30">
        <v>358363</v>
      </c>
      <c r="CS30">
        <v>255586</v>
      </c>
      <c r="CT30">
        <v>8999</v>
      </c>
      <c r="CU30">
        <v>68990</v>
      </c>
      <c r="CV30">
        <v>15943</v>
      </c>
      <c r="CW30">
        <v>7920</v>
      </c>
      <c r="CX30">
        <v>406</v>
      </c>
      <c r="CY30">
        <v>282230</v>
      </c>
      <c r="CZ30">
        <v>210720</v>
      </c>
      <c r="DA30">
        <v>5747</v>
      </c>
      <c r="DB30">
        <v>47745</v>
      </c>
      <c r="DC30">
        <v>10987</v>
      </c>
      <c r="DD30">
        <v>5928</v>
      </c>
      <c r="DE30">
        <v>266</v>
      </c>
    </row>
    <row r="31" spans="1:109" x14ac:dyDescent="0.25">
      <c r="A31">
        <v>29</v>
      </c>
      <c r="B31">
        <v>29</v>
      </c>
      <c r="C31">
        <v>154120</v>
      </c>
      <c r="D31">
        <v>54816</v>
      </c>
      <c r="E31">
        <v>95822</v>
      </c>
      <c r="F31">
        <v>188796</v>
      </c>
      <c r="G31">
        <v>72366</v>
      </c>
      <c r="H31">
        <v>113569</v>
      </c>
      <c r="I31">
        <v>138371</v>
      </c>
      <c r="J31">
        <v>49173</v>
      </c>
      <c r="K31">
        <v>89198</v>
      </c>
      <c r="L31">
        <v>138969</v>
      </c>
      <c r="M31">
        <v>59576</v>
      </c>
      <c r="N31">
        <v>79393</v>
      </c>
      <c r="O31">
        <v>139902</v>
      </c>
      <c r="P31">
        <v>51977</v>
      </c>
      <c r="Q31">
        <v>84558</v>
      </c>
      <c r="R31">
        <v>158723</v>
      </c>
      <c r="S31">
        <v>42043</v>
      </c>
      <c r="T31">
        <v>110469</v>
      </c>
      <c r="U31">
        <v>159645</v>
      </c>
      <c r="V31">
        <v>54592</v>
      </c>
      <c r="W31">
        <v>97367</v>
      </c>
      <c r="X31">
        <v>244955</v>
      </c>
      <c r="Y31">
        <v>227170</v>
      </c>
      <c r="Z31">
        <v>3932</v>
      </c>
      <c r="AA31">
        <v>6206</v>
      </c>
      <c r="AB31">
        <v>6059</v>
      </c>
      <c r="AC31">
        <v>1342</v>
      </c>
      <c r="AD31">
        <v>29</v>
      </c>
      <c r="AE31">
        <v>5339</v>
      </c>
      <c r="AF31">
        <v>5373</v>
      </c>
      <c r="AG31">
        <v>237</v>
      </c>
      <c r="AH31">
        <v>319</v>
      </c>
      <c r="AI31">
        <v>0</v>
      </c>
      <c r="AJ31">
        <v>341592</v>
      </c>
      <c r="AK31">
        <v>306288</v>
      </c>
      <c r="AL31">
        <v>7118</v>
      </c>
      <c r="AM31">
        <v>11107</v>
      </c>
      <c r="AN31">
        <v>15579</v>
      </c>
      <c r="AO31">
        <v>2311</v>
      </c>
      <c r="AP31">
        <v>471</v>
      </c>
      <c r="AQ31">
        <v>0</v>
      </c>
      <c r="AR31">
        <v>0</v>
      </c>
      <c r="AS31">
        <v>241398</v>
      </c>
      <c r="AT31">
        <v>224648</v>
      </c>
      <c r="AU31">
        <v>3851</v>
      </c>
      <c r="AV31">
        <v>5799</v>
      </c>
      <c r="AW31">
        <v>5564</v>
      </c>
      <c r="AX31">
        <v>1287</v>
      </c>
      <c r="AY31">
        <v>26</v>
      </c>
      <c r="AZ31">
        <v>4947</v>
      </c>
      <c r="BA31">
        <v>4928</v>
      </c>
      <c r="BB31">
        <v>208</v>
      </c>
      <c r="BC31">
        <v>247</v>
      </c>
      <c r="BD31">
        <v>0</v>
      </c>
      <c r="BE31">
        <v>337054</v>
      </c>
      <c r="BF31">
        <v>303848</v>
      </c>
      <c r="BG31">
        <v>6790</v>
      </c>
      <c r="BH31">
        <v>10589</v>
      </c>
      <c r="BI31">
        <v>14441</v>
      </c>
      <c r="BJ31">
        <v>2148</v>
      </c>
      <c r="BK31">
        <v>428</v>
      </c>
      <c r="BL31">
        <v>7445</v>
      </c>
      <c r="BM31">
        <v>11926</v>
      </c>
      <c r="BN31">
        <v>301</v>
      </c>
      <c r="BO31">
        <v>244</v>
      </c>
      <c r="BP31">
        <v>6433</v>
      </c>
      <c r="BQ31">
        <v>312324</v>
      </c>
      <c r="BR31">
        <v>287843</v>
      </c>
      <c r="BS31">
        <v>5115</v>
      </c>
      <c r="BT31">
        <v>8394</v>
      </c>
      <c r="BU31">
        <v>9417</v>
      </c>
      <c r="BV31">
        <v>1815</v>
      </c>
      <c r="BW31">
        <v>260</v>
      </c>
      <c r="BX31">
        <v>0</v>
      </c>
      <c r="BY31">
        <v>0</v>
      </c>
      <c r="BZ31">
        <v>223616</v>
      </c>
      <c r="CA31">
        <v>208360</v>
      </c>
      <c r="CB31">
        <v>2947</v>
      </c>
      <c r="CC31">
        <v>5103</v>
      </c>
      <c r="CD31">
        <v>6051</v>
      </c>
      <c r="CE31">
        <v>1230</v>
      </c>
      <c r="CF31">
        <v>143</v>
      </c>
      <c r="CG31">
        <v>0</v>
      </c>
      <c r="CH31">
        <v>0</v>
      </c>
      <c r="CI31">
        <v>262809</v>
      </c>
      <c r="CJ31">
        <v>229579</v>
      </c>
      <c r="CK31">
        <v>5655</v>
      </c>
      <c r="CL31">
        <v>6189</v>
      </c>
      <c r="CM31">
        <v>13033</v>
      </c>
      <c r="CN31">
        <v>313</v>
      </c>
      <c r="CO31">
        <v>63</v>
      </c>
      <c r="CP31">
        <v>751</v>
      </c>
      <c r="CQ31">
        <v>7226</v>
      </c>
      <c r="CR31">
        <v>356018</v>
      </c>
      <c r="CS31">
        <v>305126</v>
      </c>
      <c r="CT31">
        <v>9262</v>
      </c>
      <c r="CU31">
        <v>12319</v>
      </c>
      <c r="CV31">
        <v>21602</v>
      </c>
      <c r="CW31">
        <v>5818</v>
      </c>
      <c r="CX31">
        <v>415</v>
      </c>
      <c r="CY31">
        <v>262809</v>
      </c>
      <c r="CZ31">
        <v>229579</v>
      </c>
      <c r="DA31">
        <v>5655</v>
      </c>
      <c r="DB31">
        <v>7814</v>
      </c>
      <c r="DC31">
        <v>14251</v>
      </c>
      <c r="DD31">
        <v>4051</v>
      </c>
      <c r="DE31">
        <v>264</v>
      </c>
    </row>
    <row r="32" spans="1:109" x14ac:dyDescent="0.25">
      <c r="A32">
        <v>30</v>
      </c>
      <c r="B32">
        <v>30</v>
      </c>
      <c r="C32">
        <v>140366</v>
      </c>
      <c r="D32">
        <v>45184</v>
      </c>
      <c r="E32">
        <v>91565</v>
      </c>
      <c r="F32">
        <v>167216</v>
      </c>
      <c r="G32">
        <v>45766</v>
      </c>
      <c r="H32">
        <v>119115</v>
      </c>
      <c r="I32">
        <v>120926</v>
      </c>
      <c r="J32">
        <v>44947</v>
      </c>
      <c r="K32">
        <v>75979</v>
      </c>
      <c r="L32">
        <v>122134</v>
      </c>
      <c r="M32">
        <v>53029</v>
      </c>
      <c r="N32">
        <v>69105</v>
      </c>
      <c r="O32">
        <v>122399</v>
      </c>
      <c r="P32">
        <v>41822</v>
      </c>
      <c r="Q32">
        <v>76504</v>
      </c>
      <c r="R32">
        <v>153797</v>
      </c>
      <c r="S32">
        <v>42964</v>
      </c>
      <c r="T32">
        <v>102054</v>
      </c>
      <c r="U32">
        <v>156499</v>
      </c>
      <c r="V32">
        <v>43862</v>
      </c>
      <c r="W32">
        <v>105725</v>
      </c>
      <c r="X32">
        <v>270275</v>
      </c>
      <c r="Y32">
        <v>256845</v>
      </c>
      <c r="Z32">
        <v>2695</v>
      </c>
      <c r="AA32">
        <v>7937</v>
      </c>
      <c r="AB32">
        <v>1020</v>
      </c>
      <c r="AC32">
        <v>1576</v>
      </c>
      <c r="AD32">
        <v>0</v>
      </c>
      <c r="AE32">
        <v>6633</v>
      </c>
      <c r="AF32">
        <v>726</v>
      </c>
      <c r="AG32">
        <v>567</v>
      </c>
      <c r="AH32">
        <v>237</v>
      </c>
      <c r="AI32">
        <v>0</v>
      </c>
      <c r="AJ32">
        <v>344965</v>
      </c>
      <c r="AK32">
        <v>323373</v>
      </c>
      <c r="AL32">
        <v>5520</v>
      </c>
      <c r="AM32">
        <v>12472</v>
      </c>
      <c r="AN32">
        <v>2111</v>
      </c>
      <c r="AO32">
        <v>1983</v>
      </c>
      <c r="AP32">
        <v>250</v>
      </c>
      <c r="AQ32">
        <v>0</v>
      </c>
      <c r="AR32">
        <v>0</v>
      </c>
      <c r="AS32">
        <v>271200</v>
      </c>
      <c r="AT32">
        <v>257850</v>
      </c>
      <c r="AU32">
        <v>2520</v>
      </c>
      <c r="AV32">
        <v>8074</v>
      </c>
      <c r="AW32">
        <v>1162</v>
      </c>
      <c r="AX32">
        <v>1487</v>
      </c>
      <c r="AY32">
        <v>0</v>
      </c>
      <c r="AZ32">
        <v>6856</v>
      </c>
      <c r="BA32">
        <v>743</v>
      </c>
      <c r="BB32">
        <v>520</v>
      </c>
      <c r="BC32">
        <v>186</v>
      </c>
      <c r="BD32">
        <v>0</v>
      </c>
      <c r="BE32">
        <v>346617</v>
      </c>
      <c r="BF32">
        <v>324942</v>
      </c>
      <c r="BG32">
        <v>5357</v>
      </c>
      <c r="BH32">
        <v>12422</v>
      </c>
      <c r="BI32">
        <v>2296</v>
      </c>
      <c r="BJ32">
        <v>2006</v>
      </c>
      <c r="BK32">
        <v>195</v>
      </c>
      <c r="BL32">
        <v>8359</v>
      </c>
      <c r="BM32">
        <v>1419</v>
      </c>
      <c r="BN32">
        <v>648</v>
      </c>
      <c r="BO32">
        <v>360</v>
      </c>
      <c r="BP32">
        <v>5532</v>
      </c>
      <c r="BQ32">
        <v>354379</v>
      </c>
      <c r="BR32">
        <v>335156</v>
      </c>
      <c r="BS32">
        <v>3914</v>
      </c>
      <c r="BT32">
        <v>11615</v>
      </c>
      <c r="BU32">
        <v>1690</v>
      </c>
      <c r="BV32">
        <v>2406</v>
      </c>
      <c r="BW32">
        <v>336</v>
      </c>
      <c r="BX32">
        <v>0</v>
      </c>
      <c r="BY32">
        <v>0</v>
      </c>
      <c r="BZ32">
        <v>275903</v>
      </c>
      <c r="CA32">
        <v>263076</v>
      </c>
      <c r="CB32">
        <v>2486</v>
      </c>
      <c r="CC32">
        <v>7613</v>
      </c>
      <c r="CD32">
        <v>1124</v>
      </c>
      <c r="CE32">
        <v>1770</v>
      </c>
      <c r="CF32">
        <v>246</v>
      </c>
      <c r="CG32">
        <v>0</v>
      </c>
      <c r="CH32">
        <v>0</v>
      </c>
      <c r="CI32">
        <v>268762</v>
      </c>
      <c r="CJ32">
        <v>248246</v>
      </c>
      <c r="CK32">
        <v>4310</v>
      </c>
      <c r="CL32">
        <v>6032</v>
      </c>
      <c r="CM32">
        <v>1008</v>
      </c>
      <c r="CN32">
        <v>469</v>
      </c>
      <c r="CO32">
        <v>69</v>
      </c>
      <c r="CP32">
        <v>424</v>
      </c>
      <c r="CQ32">
        <v>8204</v>
      </c>
      <c r="CR32">
        <v>341263</v>
      </c>
      <c r="CS32">
        <v>310988</v>
      </c>
      <c r="CT32">
        <v>7219</v>
      </c>
      <c r="CU32">
        <v>11798</v>
      </c>
      <c r="CV32">
        <v>2245</v>
      </c>
      <c r="CW32">
        <v>7525</v>
      </c>
      <c r="CX32">
        <v>284</v>
      </c>
      <c r="CY32">
        <v>268762</v>
      </c>
      <c r="CZ32">
        <v>248246</v>
      </c>
      <c r="DA32">
        <v>4310</v>
      </c>
      <c r="DB32">
        <v>7743</v>
      </c>
      <c r="DC32">
        <v>1516</v>
      </c>
      <c r="DD32">
        <v>5439</v>
      </c>
      <c r="DE32">
        <v>170</v>
      </c>
    </row>
    <row r="33" spans="1:109" x14ac:dyDescent="0.25">
      <c r="A33">
        <v>31</v>
      </c>
      <c r="B33">
        <v>31</v>
      </c>
      <c r="C33">
        <v>141149</v>
      </c>
      <c r="D33">
        <v>46729</v>
      </c>
      <c r="E33">
        <v>90970</v>
      </c>
      <c r="F33">
        <v>171630</v>
      </c>
      <c r="G33">
        <v>53624</v>
      </c>
      <c r="H33">
        <v>115377</v>
      </c>
      <c r="I33">
        <v>122091</v>
      </c>
      <c r="J33">
        <v>42760</v>
      </c>
      <c r="K33">
        <v>79331</v>
      </c>
      <c r="L33">
        <v>123985</v>
      </c>
      <c r="M33">
        <v>52805</v>
      </c>
      <c r="N33">
        <v>71180</v>
      </c>
      <c r="O33">
        <v>124308</v>
      </c>
      <c r="P33">
        <v>43336</v>
      </c>
      <c r="Q33">
        <v>77349</v>
      </c>
      <c r="R33">
        <v>151982</v>
      </c>
      <c r="S33">
        <v>41471</v>
      </c>
      <c r="T33">
        <v>103026</v>
      </c>
      <c r="U33">
        <v>153657</v>
      </c>
      <c r="V33">
        <v>47256</v>
      </c>
      <c r="W33">
        <v>99373</v>
      </c>
      <c r="X33">
        <v>259540</v>
      </c>
      <c r="Y33">
        <v>242105</v>
      </c>
      <c r="Z33">
        <v>2810</v>
      </c>
      <c r="AA33">
        <v>9986</v>
      </c>
      <c r="AB33">
        <v>2284</v>
      </c>
      <c r="AC33">
        <v>2161</v>
      </c>
      <c r="AD33">
        <v>105</v>
      </c>
      <c r="AE33">
        <v>8305</v>
      </c>
      <c r="AF33">
        <v>1683</v>
      </c>
      <c r="AG33">
        <v>453</v>
      </c>
      <c r="AH33">
        <v>345</v>
      </c>
      <c r="AI33">
        <v>0</v>
      </c>
      <c r="AJ33">
        <v>338889</v>
      </c>
      <c r="AK33">
        <v>310370</v>
      </c>
      <c r="AL33">
        <v>4963</v>
      </c>
      <c r="AM33">
        <v>16659</v>
      </c>
      <c r="AN33">
        <v>4425</v>
      </c>
      <c r="AO33">
        <v>3426</v>
      </c>
      <c r="AP33">
        <v>320</v>
      </c>
      <c r="AQ33">
        <v>0</v>
      </c>
      <c r="AR33">
        <v>0</v>
      </c>
      <c r="AS33">
        <v>258005</v>
      </c>
      <c r="AT33">
        <v>241465</v>
      </c>
      <c r="AU33">
        <v>2670</v>
      </c>
      <c r="AV33">
        <v>9703</v>
      </c>
      <c r="AW33">
        <v>1908</v>
      </c>
      <c r="AX33">
        <v>2013</v>
      </c>
      <c r="AY33">
        <v>40</v>
      </c>
      <c r="AZ33">
        <v>8154</v>
      </c>
      <c r="BA33">
        <v>1498</v>
      </c>
      <c r="BB33">
        <v>349</v>
      </c>
      <c r="BC33">
        <v>350</v>
      </c>
      <c r="BD33">
        <v>0</v>
      </c>
      <c r="BE33">
        <v>337589</v>
      </c>
      <c r="BF33">
        <v>310303</v>
      </c>
      <c r="BG33">
        <v>4709</v>
      </c>
      <c r="BH33">
        <v>16357</v>
      </c>
      <c r="BI33">
        <v>3870</v>
      </c>
      <c r="BJ33">
        <v>3385</v>
      </c>
      <c r="BK33">
        <v>150</v>
      </c>
      <c r="BL33">
        <v>10634</v>
      </c>
      <c r="BM33">
        <v>2451</v>
      </c>
      <c r="BN33">
        <v>429</v>
      </c>
      <c r="BO33">
        <v>632</v>
      </c>
      <c r="BP33">
        <v>8393</v>
      </c>
      <c r="BQ33">
        <v>332965</v>
      </c>
      <c r="BR33">
        <v>310915</v>
      </c>
      <c r="BS33">
        <v>3365</v>
      </c>
      <c r="BT33">
        <v>13572</v>
      </c>
      <c r="BU33">
        <v>2461</v>
      </c>
      <c r="BV33">
        <v>3182</v>
      </c>
      <c r="BW33">
        <v>228</v>
      </c>
      <c r="BX33">
        <v>0</v>
      </c>
      <c r="BY33">
        <v>0</v>
      </c>
      <c r="BZ33">
        <v>252294</v>
      </c>
      <c r="CA33">
        <v>238474</v>
      </c>
      <c r="CB33">
        <v>1994</v>
      </c>
      <c r="CC33">
        <v>8250</v>
      </c>
      <c r="CD33">
        <v>1593</v>
      </c>
      <c r="CE33">
        <v>2293</v>
      </c>
      <c r="CF33">
        <v>138</v>
      </c>
      <c r="CG33">
        <v>0</v>
      </c>
      <c r="CH33">
        <v>0</v>
      </c>
      <c r="CI33">
        <v>264453</v>
      </c>
      <c r="CJ33">
        <v>237574</v>
      </c>
      <c r="CK33">
        <v>3516</v>
      </c>
      <c r="CL33">
        <v>8726</v>
      </c>
      <c r="CM33">
        <v>4074</v>
      </c>
      <c r="CN33">
        <v>552</v>
      </c>
      <c r="CO33">
        <v>48</v>
      </c>
      <c r="CP33">
        <v>853</v>
      </c>
      <c r="CQ33">
        <v>9110</v>
      </c>
      <c r="CR33">
        <v>341639</v>
      </c>
      <c r="CS33">
        <v>301751</v>
      </c>
      <c r="CT33">
        <v>5662</v>
      </c>
      <c r="CU33">
        <v>17471</v>
      </c>
      <c r="CV33">
        <v>7072</v>
      </c>
      <c r="CW33">
        <v>7987</v>
      </c>
      <c r="CX33">
        <v>327</v>
      </c>
      <c r="CY33">
        <v>264453</v>
      </c>
      <c r="CZ33">
        <v>237574</v>
      </c>
      <c r="DA33">
        <v>3516</v>
      </c>
      <c r="DB33">
        <v>11217</v>
      </c>
      <c r="DC33">
        <v>4843</v>
      </c>
      <c r="DD33">
        <v>5804</v>
      </c>
      <c r="DE33">
        <v>215</v>
      </c>
    </row>
    <row r="34" spans="1:109" x14ac:dyDescent="0.25">
      <c r="A34">
        <v>32</v>
      </c>
      <c r="B34">
        <v>32</v>
      </c>
      <c r="C34">
        <v>156715</v>
      </c>
      <c r="D34">
        <v>67468</v>
      </c>
      <c r="E34">
        <v>85311</v>
      </c>
      <c r="F34">
        <v>185984</v>
      </c>
      <c r="G34">
        <v>74791</v>
      </c>
      <c r="H34">
        <v>108695</v>
      </c>
      <c r="I34">
        <v>135415</v>
      </c>
      <c r="J34">
        <v>62860</v>
      </c>
      <c r="K34">
        <v>72555</v>
      </c>
      <c r="L34">
        <v>137735</v>
      </c>
      <c r="M34">
        <v>72816</v>
      </c>
      <c r="N34">
        <v>64919</v>
      </c>
      <c r="O34">
        <v>137634</v>
      </c>
      <c r="P34">
        <v>62721</v>
      </c>
      <c r="Q34">
        <v>70472</v>
      </c>
      <c r="R34">
        <v>170430</v>
      </c>
      <c r="S34">
        <v>61851</v>
      </c>
      <c r="T34">
        <v>98882</v>
      </c>
      <c r="U34">
        <v>173291</v>
      </c>
      <c r="V34">
        <v>70158</v>
      </c>
      <c r="W34">
        <v>95770</v>
      </c>
      <c r="X34">
        <v>289715</v>
      </c>
      <c r="Y34">
        <v>263640</v>
      </c>
      <c r="Z34">
        <v>5244</v>
      </c>
      <c r="AA34">
        <v>17215</v>
      </c>
      <c r="AB34">
        <v>1586</v>
      </c>
      <c r="AC34">
        <v>1763</v>
      </c>
      <c r="AD34">
        <v>29</v>
      </c>
      <c r="AE34">
        <v>15900</v>
      </c>
      <c r="AF34">
        <v>1305</v>
      </c>
      <c r="AG34">
        <v>276</v>
      </c>
      <c r="AH34">
        <v>388</v>
      </c>
      <c r="AI34">
        <v>0</v>
      </c>
      <c r="AJ34">
        <v>371440</v>
      </c>
      <c r="AK34">
        <v>332129</v>
      </c>
      <c r="AL34">
        <v>8882</v>
      </c>
      <c r="AM34">
        <v>25862</v>
      </c>
      <c r="AN34">
        <v>3227</v>
      </c>
      <c r="AO34">
        <v>2527</v>
      </c>
      <c r="AP34">
        <v>448</v>
      </c>
      <c r="AQ34">
        <v>0</v>
      </c>
      <c r="AR34">
        <v>0</v>
      </c>
      <c r="AS34">
        <v>290280</v>
      </c>
      <c r="AT34">
        <v>264440</v>
      </c>
      <c r="AU34">
        <v>5003</v>
      </c>
      <c r="AV34">
        <v>17175</v>
      </c>
      <c r="AW34">
        <v>1694</v>
      </c>
      <c r="AX34">
        <v>1654</v>
      </c>
      <c r="AY34">
        <v>12</v>
      </c>
      <c r="AZ34">
        <v>15852</v>
      </c>
      <c r="BA34">
        <v>1438</v>
      </c>
      <c r="BB34">
        <v>366</v>
      </c>
      <c r="BC34">
        <v>252</v>
      </c>
      <c r="BD34">
        <v>0</v>
      </c>
      <c r="BE34">
        <v>373271</v>
      </c>
      <c r="BF34">
        <v>334115</v>
      </c>
      <c r="BG34">
        <v>8681</v>
      </c>
      <c r="BH34">
        <v>25985</v>
      </c>
      <c r="BI34">
        <v>3228</v>
      </c>
      <c r="BJ34">
        <v>2478</v>
      </c>
      <c r="BK34">
        <v>347</v>
      </c>
      <c r="BL34">
        <v>20583</v>
      </c>
      <c r="BM34">
        <v>1994</v>
      </c>
      <c r="BN34">
        <v>566</v>
      </c>
      <c r="BO34">
        <v>267</v>
      </c>
      <c r="BP34">
        <v>7003</v>
      </c>
      <c r="BQ34">
        <v>384687</v>
      </c>
      <c r="BR34">
        <v>348001</v>
      </c>
      <c r="BS34">
        <v>7031</v>
      </c>
      <c r="BT34">
        <v>25307</v>
      </c>
      <c r="BU34">
        <v>2591</v>
      </c>
      <c r="BV34">
        <v>2607</v>
      </c>
      <c r="BW34">
        <v>222</v>
      </c>
      <c r="BX34">
        <v>0</v>
      </c>
      <c r="BY34">
        <v>0</v>
      </c>
      <c r="BZ34">
        <v>295000</v>
      </c>
      <c r="CA34">
        <v>271007</v>
      </c>
      <c r="CB34">
        <v>4057</v>
      </c>
      <c r="CC34">
        <v>16728</v>
      </c>
      <c r="CD34">
        <v>1771</v>
      </c>
      <c r="CE34">
        <v>1835</v>
      </c>
      <c r="CF34">
        <v>133</v>
      </c>
      <c r="CG34">
        <v>0</v>
      </c>
      <c r="CH34">
        <v>0</v>
      </c>
      <c r="CI34">
        <v>294367</v>
      </c>
      <c r="CJ34">
        <v>259587</v>
      </c>
      <c r="CK34">
        <v>6181</v>
      </c>
      <c r="CL34">
        <v>16233</v>
      </c>
      <c r="CM34">
        <v>1490</v>
      </c>
      <c r="CN34">
        <v>372</v>
      </c>
      <c r="CO34">
        <v>42</v>
      </c>
      <c r="CP34">
        <v>638</v>
      </c>
      <c r="CQ34">
        <v>9824</v>
      </c>
      <c r="CR34">
        <v>372543</v>
      </c>
      <c r="CS34">
        <v>322192</v>
      </c>
      <c r="CT34">
        <v>9882</v>
      </c>
      <c r="CU34">
        <v>26928</v>
      </c>
      <c r="CV34">
        <v>3272</v>
      </c>
      <c r="CW34">
        <v>7501</v>
      </c>
      <c r="CX34">
        <v>335</v>
      </c>
      <c r="CY34">
        <v>294367</v>
      </c>
      <c r="CZ34">
        <v>259587</v>
      </c>
      <c r="DA34">
        <v>6181</v>
      </c>
      <c r="DB34">
        <v>18632</v>
      </c>
      <c r="DC34">
        <v>2318</v>
      </c>
      <c r="DD34">
        <v>5409</v>
      </c>
      <c r="DE34">
        <v>220</v>
      </c>
    </row>
    <row r="35" spans="1:109" x14ac:dyDescent="0.25">
      <c r="A35">
        <v>33</v>
      </c>
      <c r="B35">
        <v>33</v>
      </c>
      <c r="C35">
        <v>138291</v>
      </c>
      <c r="D35">
        <v>48950</v>
      </c>
      <c r="E35">
        <v>86119</v>
      </c>
      <c r="F35">
        <v>161318</v>
      </c>
      <c r="G35">
        <v>49596</v>
      </c>
      <c r="H35">
        <v>109647</v>
      </c>
      <c r="I35">
        <v>118287</v>
      </c>
      <c r="J35">
        <v>44198</v>
      </c>
      <c r="K35">
        <v>74089</v>
      </c>
      <c r="L35">
        <v>120387</v>
      </c>
      <c r="M35">
        <v>53855</v>
      </c>
      <c r="N35">
        <v>66532</v>
      </c>
      <c r="O35">
        <v>121309</v>
      </c>
      <c r="P35">
        <v>45226</v>
      </c>
      <c r="Q35">
        <v>72761</v>
      </c>
      <c r="R35">
        <v>152461</v>
      </c>
      <c r="S35">
        <v>52876</v>
      </c>
      <c r="T35">
        <v>92841</v>
      </c>
      <c r="U35">
        <v>156549</v>
      </c>
      <c r="V35">
        <v>49124</v>
      </c>
      <c r="W35">
        <v>101058</v>
      </c>
      <c r="X35">
        <v>280376</v>
      </c>
      <c r="Y35">
        <v>266536</v>
      </c>
      <c r="Z35">
        <v>2549</v>
      </c>
      <c r="AA35">
        <v>6745</v>
      </c>
      <c r="AB35">
        <v>1812</v>
      </c>
      <c r="AC35">
        <v>2469</v>
      </c>
      <c r="AD35">
        <v>39</v>
      </c>
      <c r="AE35">
        <v>5704</v>
      </c>
      <c r="AF35">
        <v>1153</v>
      </c>
      <c r="AG35">
        <v>634</v>
      </c>
      <c r="AH35">
        <v>281</v>
      </c>
      <c r="AI35">
        <v>0</v>
      </c>
      <c r="AJ35">
        <v>356511</v>
      </c>
      <c r="AK35">
        <v>334695</v>
      </c>
      <c r="AL35">
        <v>4542</v>
      </c>
      <c r="AM35">
        <v>10162</v>
      </c>
      <c r="AN35">
        <v>4176</v>
      </c>
      <c r="AO35">
        <v>3213</v>
      </c>
      <c r="AP35">
        <v>289</v>
      </c>
      <c r="AQ35">
        <v>0</v>
      </c>
      <c r="AR35">
        <v>0</v>
      </c>
      <c r="AS35">
        <v>280882</v>
      </c>
      <c r="AT35">
        <v>267000</v>
      </c>
      <c r="AU35">
        <v>2566</v>
      </c>
      <c r="AV35">
        <v>6684</v>
      </c>
      <c r="AW35">
        <v>1892</v>
      </c>
      <c r="AX35">
        <v>2616</v>
      </c>
      <c r="AY35">
        <v>14</v>
      </c>
      <c r="AZ35">
        <v>5631</v>
      </c>
      <c r="BA35">
        <v>1259</v>
      </c>
      <c r="BB35">
        <v>888</v>
      </c>
      <c r="BC35">
        <v>270</v>
      </c>
      <c r="BD35">
        <v>0</v>
      </c>
      <c r="BE35">
        <v>357849</v>
      </c>
      <c r="BF35">
        <v>335710</v>
      </c>
      <c r="BG35">
        <v>4388</v>
      </c>
      <c r="BH35">
        <v>10190</v>
      </c>
      <c r="BI35">
        <v>4315</v>
      </c>
      <c r="BJ35">
        <v>3741</v>
      </c>
      <c r="BK35">
        <v>303</v>
      </c>
      <c r="BL35">
        <v>7062</v>
      </c>
      <c r="BM35">
        <v>3073</v>
      </c>
      <c r="BN35">
        <v>1043</v>
      </c>
      <c r="BO35">
        <v>345</v>
      </c>
      <c r="BP35">
        <v>6122</v>
      </c>
      <c r="BQ35">
        <v>365017</v>
      </c>
      <c r="BR35">
        <v>344915</v>
      </c>
      <c r="BS35">
        <v>3529</v>
      </c>
      <c r="BT35">
        <v>9703</v>
      </c>
      <c r="BU35">
        <v>3610</v>
      </c>
      <c r="BV35">
        <v>3839</v>
      </c>
      <c r="BW35">
        <v>188</v>
      </c>
      <c r="BX35">
        <v>0</v>
      </c>
      <c r="BY35">
        <v>0</v>
      </c>
      <c r="BZ35">
        <v>286066</v>
      </c>
      <c r="CA35">
        <v>271472</v>
      </c>
      <c r="CB35">
        <v>2276</v>
      </c>
      <c r="CC35">
        <v>6747</v>
      </c>
      <c r="CD35">
        <v>2885</v>
      </c>
      <c r="CE35">
        <v>2993</v>
      </c>
      <c r="CF35">
        <v>128</v>
      </c>
      <c r="CG35">
        <v>0</v>
      </c>
      <c r="CH35">
        <v>0</v>
      </c>
      <c r="CI35">
        <v>274864</v>
      </c>
      <c r="CJ35">
        <v>253676</v>
      </c>
      <c r="CK35">
        <v>3156</v>
      </c>
      <c r="CL35">
        <v>6474</v>
      </c>
      <c r="CM35">
        <v>1869</v>
      </c>
      <c r="CN35">
        <v>807</v>
      </c>
      <c r="CO35">
        <v>23</v>
      </c>
      <c r="CP35">
        <v>647</v>
      </c>
      <c r="CQ35">
        <v>8212</v>
      </c>
      <c r="CR35">
        <v>346007</v>
      </c>
      <c r="CS35">
        <v>317534</v>
      </c>
      <c r="CT35">
        <v>4634</v>
      </c>
      <c r="CU35">
        <v>11502</v>
      </c>
      <c r="CV35">
        <v>3352</v>
      </c>
      <c r="CW35">
        <v>7591</v>
      </c>
      <c r="CX35">
        <v>281</v>
      </c>
      <c r="CY35">
        <v>274864</v>
      </c>
      <c r="CZ35">
        <v>253676</v>
      </c>
      <c r="DA35">
        <v>3156</v>
      </c>
      <c r="DB35">
        <v>8407</v>
      </c>
      <c r="DC35">
        <v>2526</v>
      </c>
      <c r="DD35">
        <v>5867</v>
      </c>
      <c r="DE35">
        <v>182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C17" sqref="C17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district-data'!C1</f>
        <v>Total_2016-2020_Comp</v>
      </c>
      <c r="D1" t="str">
        <f>'SD district-data'!D1</f>
        <v>Dem_2016-2020_Comp</v>
      </c>
      <c r="E1" t="str">
        <f>'SD district-data'!E1</f>
        <v>Rep_2016-2020_Comp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4997796</v>
      </c>
      <c r="D2">
        <f>SUM(D3:D3101)</f>
        <v>2261349</v>
      </c>
      <c r="E2">
        <f>SUM(E3:E3101)</f>
        <v>2614419</v>
      </c>
      <c r="F2" s="1">
        <f>D2/$C2</f>
        <v>0.45246924844471442</v>
      </c>
      <c r="G2" s="1">
        <f>E2/$C2</f>
        <v>0.52311438882259298</v>
      </c>
      <c r="H2" s="3">
        <f>SUM(H3:H35)</f>
        <v>13</v>
      </c>
      <c r="I2" s="3">
        <f>SUM(I3:I35)</f>
        <v>20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district-data'!C3</f>
        <v>144624</v>
      </c>
      <c r="D3">
        <f>'SD district-data'!D3</f>
        <v>81769</v>
      </c>
      <c r="E3">
        <f>'SD district-data'!E3</f>
        <v>59245</v>
      </c>
      <c r="F3" s="1">
        <f t="shared" ref="F3:F9" si="0">D3/$C3</f>
        <v>0.56539025334660908</v>
      </c>
      <c r="G3" s="1">
        <f t="shared" ref="G3:G9" si="1">E3/$C3</f>
        <v>0.40964846775085739</v>
      </c>
      <c r="H3" s="3">
        <f>IF(F3&gt;G3,1,0)</f>
        <v>1</v>
      </c>
      <c r="I3" s="3">
        <f>IF(G3&gt;F3,1,0)</f>
        <v>0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district-data'!C4</f>
        <v>158935</v>
      </c>
      <c r="D4">
        <f>'SD district-data'!D4</f>
        <v>63013</v>
      </c>
      <c r="E4">
        <f>'SD district-data'!E4</f>
        <v>91240</v>
      </c>
      <c r="F4" s="1">
        <f t="shared" si="0"/>
        <v>0.3964702551357473</v>
      </c>
      <c r="G4" s="1">
        <f t="shared" si="1"/>
        <v>0.57407116116651458</v>
      </c>
      <c r="H4" s="3">
        <f t="shared" ref="H4:H17" si="2">IF(F4&gt;G4,1,0)</f>
        <v>0</v>
      </c>
      <c r="I4" s="3">
        <f t="shared" ref="I4:I17" si="3">IF(G4&gt;F4,1,0)</f>
        <v>1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district-data'!C5</f>
        <v>170319</v>
      </c>
      <c r="D5">
        <f>'SD district-data'!D5</f>
        <v>134518</v>
      </c>
      <c r="E5">
        <f>'SD district-data'!E5</f>
        <v>33049</v>
      </c>
      <c r="F5" s="1">
        <f t="shared" si="0"/>
        <v>0.78980031587785271</v>
      </c>
      <c r="G5" s="1">
        <f t="shared" si="1"/>
        <v>0.19404176868112188</v>
      </c>
      <c r="H5" s="3">
        <f t="shared" si="2"/>
        <v>1</v>
      </c>
      <c r="I5" s="3">
        <f t="shared" si="3"/>
        <v>0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district-data'!C6</f>
        <v>148340</v>
      </c>
      <c r="D6">
        <f>'SD district-data'!D6</f>
        <v>50233</v>
      </c>
      <c r="E6">
        <f>'SD district-data'!E6</f>
        <v>94779</v>
      </c>
      <c r="F6" s="1">
        <f t="shared" si="0"/>
        <v>0.3386342186868006</v>
      </c>
      <c r="G6" s="1">
        <f t="shared" si="1"/>
        <v>0.63893083456923283</v>
      </c>
      <c r="H6" s="3">
        <f t="shared" si="2"/>
        <v>0</v>
      </c>
      <c r="I6" s="3">
        <f t="shared" si="3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district-data'!C7</f>
        <v>165661</v>
      </c>
      <c r="D7">
        <f>'SD district-data'!D7</f>
        <v>93185</v>
      </c>
      <c r="E7">
        <f>'SD district-data'!E7</f>
        <v>68832</v>
      </c>
      <c r="F7" s="1">
        <f t="shared" si="0"/>
        <v>0.56250415004134946</v>
      </c>
      <c r="G7" s="1">
        <f t="shared" si="1"/>
        <v>0.41549912170033987</v>
      </c>
      <c r="H7" s="3">
        <f t="shared" si="2"/>
        <v>1</v>
      </c>
      <c r="I7" s="3">
        <f t="shared" si="3"/>
        <v>0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district-data'!C8</f>
        <v>144995</v>
      </c>
      <c r="D8">
        <f>'SD district-data'!D8</f>
        <v>79992</v>
      </c>
      <c r="E8">
        <f>'SD district-data'!E8</f>
        <v>61266</v>
      </c>
      <c r="F8" s="1">
        <f t="shared" si="0"/>
        <v>0.55168798924100826</v>
      </c>
      <c r="G8" s="1">
        <f t="shared" si="1"/>
        <v>0.42253870823131834</v>
      </c>
      <c r="H8" s="3">
        <f t="shared" si="2"/>
        <v>1</v>
      </c>
      <c r="I8" s="3">
        <f t="shared" si="3"/>
        <v>0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district-data'!C9</f>
        <v>150569</v>
      </c>
      <c r="D9">
        <f>'SD district-data'!D9</f>
        <v>68396</v>
      </c>
      <c r="E9">
        <f>'SD district-data'!E9</f>
        <v>78695</v>
      </c>
      <c r="F9" s="1">
        <f t="shared" si="0"/>
        <v>0.45425021086677869</v>
      </c>
      <c r="G9" s="1">
        <f t="shared" si="1"/>
        <v>0.52265074484123553</v>
      </c>
      <c r="H9" s="3">
        <f t="shared" si="2"/>
        <v>0</v>
      </c>
      <c r="I9" s="3">
        <f t="shared" si="3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district-data'!C10</f>
        <v>169529</v>
      </c>
      <c r="D10">
        <f>'SD district-data'!D10</f>
        <v>93024</v>
      </c>
      <c r="E10">
        <f>'SD district-data'!E10</f>
        <v>72898</v>
      </c>
      <c r="F10" s="1">
        <f t="shared" ref="F10:F35" si="4">D10/$C10</f>
        <v>0.54872027794654599</v>
      </c>
      <c r="G10" s="1">
        <f t="shared" ref="G10:G35" si="5">E10/$C10</f>
        <v>0.43000312630877313</v>
      </c>
      <c r="H10" s="3">
        <f t="shared" si="2"/>
        <v>1</v>
      </c>
      <c r="I10" s="3">
        <f t="shared" si="3"/>
        <v>0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district-data'!C11</f>
        <v>152169</v>
      </c>
      <c r="D11">
        <f>'SD district-data'!D11</f>
        <v>62280</v>
      </c>
      <c r="E11">
        <f>'SD district-data'!E11</f>
        <v>85734</v>
      </c>
      <c r="F11" s="1">
        <f t="shared" si="4"/>
        <v>0.40928178538335669</v>
      </c>
      <c r="G11" s="1">
        <f t="shared" si="5"/>
        <v>0.56341304733552822</v>
      </c>
      <c r="H11" s="3">
        <f t="shared" si="2"/>
        <v>0</v>
      </c>
      <c r="I11" s="3">
        <f t="shared" si="3"/>
        <v>1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district-data'!C12</f>
        <v>147866</v>
      </c>
      <c r="D12">
        <f>'SD district-data'!D12</f>
        <v>53379</v>
      </c>
      <c r="E12">
        <f>'SD district-data'!E12</f>
        <v>90670</v>
      </c>
      <c r="F12" s="1">
        <f t="shared" si="4"/>
        <v>0.36099576643717962</v>
      </c>
      <c r="G12" s="1">
        <f t="shared" si="5"/>
        <v>0.61319032096628023</v>
      </c>
      <c r="H12" s="3">
        <f t="shared" si="2"/>
        <v>0</v>
      </c>
      <c r="I12" s="3">
        <f t="shared" si="3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district-data'!C13</f>
        <v>141928</v>
      </c>
      <c r="D13">
        <f>'SD district-data'!D13</f>
        <v>68403</v>
      </c>
      <c r="E13">
        <f>'SD district-data'!E13</f>
        <v>69722</v>
      </c>
      <c r="F13" s="1">
        <f t="shared" si="4"/>
        <v>0.48195563947917253</v>
      </c>
      <c r="G13" s="1">
        <f t="shared" si="5"/>
        <v>0.49124908404261314</v>
      </c>
      <c r="H13" s="3">
        <f t="shared" si="2"/>
        <v>0</v>
      </c>
      <c r="I13" s="3">
        <f t="shared" si="3"/>
        <v>1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district-data'!C14</f>
        <v>153419</v>
      </c>
      <c r="D14">
        <f>'SD district-data'!D14</f>
        <v>34902</v>
      </c>
      <c r="E14">
        <f>'SD district-data'!E14</f>
        <v>114551</v>
      </c>
      <c r="F14" s="1">
        <f t="shared" si="4"/>
        <v>0.22749463886480814</v>
      </c>
      <c r="G14" s="1">
        <f t="shared" si="5"/>
        <v>0.74665458645930427</v>
      </c>
      <c r="H14" s="3">
        <f t="shared" si="2"/>
        <v>0</v>
      </c>
      <c r="I14" s="3">
        <f t="shared" si="3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district-data'!C15</f>
        <v>134944</v>
      </c>
      <c r="D15">
        <f>'SD district-data'!D15</f>
        <v>82153</v>
      </c>
      <c r="E15">
        <f>'SD district-data'!E15</f>
        <v>48986</v>
      </c>
      <c r="F15" s="1">
        <f t="shared" si="4"/>
        <v>0.60879327721128762</v>
      </c>
      <c r="G15" s="1">
        <f t="shared" si="5"/>
        <v>0.36300984111927909</v>
      </c>
      <c r="H15" s="3">
        <f t="shared" si="2"/>
        <v>1</v>
      </c>
      <c r="I15" s="3">
        <f t="shared" si="3"/>
        <v>0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district-data'!C16</f>
        <v>165182</v>
      </c>
      <c r="D16">
        <f>'SD district-data'!D16</f>
        <v>60339</v>
      </c>
      <c r="E16">
        <f>'SD district-data'!E16</f>
        <v>100877</v>
      </c>
      <c r="F16" s="1">
        <f t="shared" si="4"/>
        <v>0.36528798537370899</v>
      </c>
      <c r="G16" s="1">
        <f t="shared" si="5"/>
        <v>0.61070213461515177</v>
      </c>
      <c r="H16" s="3">
        <f t="shared" si="2"/>
        <v>0</v>
      </c>
      <c r="I16" s="3">
        <f t="shared" si="3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district-data'!C17</f>
        <v>146232</v>
      </c>
      <c r="D17">
        <f>'SD district-data'!D17</f>
        <v>52326</v>
      </c>
      <c r="E17">
        <f>'SD district-data'!E17</f>
        <v>89729</v>
      </c>
      <c r="F17" s="1">
        <f t="shared" si="4"/>
        <v>0.35782865583456425</v>
      </c>
      <c r="G17" s="1">
        <f t="shared" si="5"/>
        <v>0.61360714481098533</v>
      </c>
      <c r="H17" s="3">
        <f t="shared" si="2"/>
        <v>0</v>
      </c>
      <c r="I17" s="3">
        <f t="shared" si="3"/>
        <v>1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district-data'!C18</f>
        <v>172460</v>
      </c>
      <c r="D18">
        <f>'SD district-data'!D18</f>
        <v>101719</v>
      </c>
      <c r="E18">
        <f>'SD district-data'!E18</f>
        <v>66949</v>
      </c>
      <c r="F18" s="1">
        <f t="shared" si="4"/>
        <v>0.58981213034906643</v>
      </c>
      <c r="G18" s="1">
        <f t="shared" si="5"/>
        <v>0.38820016235648847</v>
      </c>
      <c r="H18" s="3">
        <f t="shared" ref="H18:H35" si="6">IF(F18&gt;G18,1,0)</f>
        <v>1</v>
      </c>
      <c r="I18" s="3">
        <f t="shared" ref="I18:I35" si="7">IF(G18&gt;F18,1,0)</f>
        <v>0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district-data'!C19</f>
        <v>153979</v>
      </c>
      <c r="D19">
        <f>'SD district-data'!D19</f>
        <v>43726</v>
      </c>
      <c r="E19">
        <f>'SD district-data'!E19</f>
        <v>106683</v>
      </c>
      <c r="F19" s="1">
        <f t="shared" si="4"/>
        <v>0.28397378863351497</v>
      </c>
      <c r="G19" s="1">
        <f t="shared" si="5"/>
        <v>0.69284123159651645</v>
      </c>
      <c r="H19" s="3">
        <f t="shared" si="6"/>
        <v>0</v>
      </c>
      <c r="I19" s="3">
        <f t="shared" si="7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district-data'!C20</f>
        <v>171680</v>
      </c>
      <c r="D20">
        <f>'SD district-data'!D20</f>
        <v>84088</v>
      </c>
      <c r="E20">
        <f>'SD district-data'!E20</f>
        <v>83339</v>
      </c>
      <c r="F20" s="1">
        <f t="shared" si="4"/>
        <v>0.48979496738117428</v>
      </c>
      <c r="G20" s="1">
        <f t="shared" si="5"/>
        <v>0.48543219944082011</v>
      </c>
      <c r="H20" s="3">
        <f t="shared" si="6"/>
        <v>1</v>
      </c>
      <c r="I20" s="3">
        <f t="shared" si="7"/>
        <v>0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district-data'!C21</f>
        <v>168539</v>
      </c>
      <c r="D21">
        <f>'SD district-data'!D21</f>
        <v>54071</v>
      </c>
      <c r="E21">
        <f>'SD district-data'!E21</f>
        <v>110580</v>
      </c>
      <c r="F21" s="1">
        <f t="shared" si="4"/>
        <v>0.32082188692231473</v>
      </c>
      <c r="G21" s="1">
        <f t="shared" si="5"/>
        <v>0.65610926847791906</v>
      </c>
      <c r="H21" s="3">
        <f t="shared" si="6"/>
        <v>0</v>
      </c>
      <c r="I21" s="3">
        <f t="shared" si="7"/>
        <v>1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district-data'!C22</f>
        <v>137633</v>
      </c>
      <c r="D22">
        <f>'SD district-data'!D22</f>
        <v>47497</v>
      </c>
      <c r="E22">
        <f>'SD district-data'!E22</f>
        <v>86917</v>
      </c>
      <c r="F22" s="1">
        <f t="shared" si="4"/>
        <v>0.34509892249678492</v>
      </c>
      <c r="G22" s="1">
        <f t="shared" si="5"/>
        <v>0.63151279126372306</v>
      </c>
      <c r="H22" s="3">
        <f t="shared" si="6"/>
        <v>0</v>
      </c>
      <c r="I22" s="3">
        <f t="shared" si="7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district-data'!C23</f>
        <v>144249</v>
      </c>
      <c r="D23">
        <f>'SD district-data'!D23</f>
        <v>75878</v>
      </c>
      <c r="E23">
        <f>'SD district-data'!E23</f>
        <v>64995</v>
      </c>
      <c r="F23" s="1">
        <f t="shared" si="4"/>
        <v>0.52602097761509614</v>
      </c>
      <c r="G23" s="1">
        <f t="shared" si="5"/>
        <v>0.45057504731401948</v>
      </c>
      <c r="H23" s="3">
        <f t="shared" si="6"/>
        <v>1</v>
      </c>
      <c r="I23" s="3">
        <f t="shared" si="7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district-data'!C24</f>
        <v>151999</v>
      </c>
      <c r="D24">
        <f>'SD district-data'!D24</f>
        <v>52170</v>
      </c>
      <c r="E24">
        <f>'SD district-data'!E24</f>
        <v>95951</v>
      </c>
      <c r="F24" s="1">
        <f t="shared" si="4"/>
        <v>0.343225942275936</v>
      </c>
      <c r="G24" s="1">
        <f t="shared" si="5"/>
        <v>0.63126073197849986</v>
      </c>
      <c r="H24" s="3">
        <f t="shared" si="6"/>
        <v>0</v>
      </c>
      <c r="I24" s="3">
        <f t="shared" si="7"/>
        <v>1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district-data'!C25</f>
        <v>134460</v>
      </c>
      <c r="D25">
        <f>'SD district-data'!D25</f>
        <v>85754</v>
      </c>
      <c r="E25">
        <f>'SD district-data'!E25</f>
        <v>45800</v>
      </c>
      <c r="F25" s="1">
        <f t="shared" si="4"/>
        <v>0.63776587832812737</v>
      </c>
      <c r="G25" s="1">
        <f t="shared" si="5"/>
        <v>0.34062174624423619</v>
      </c>
      <c r="H25" s="3">
        <f t="shared" si="6"/>
        <v>1</v>
      </c>
      <c r="I25" s="3">
        <f t="shared" si="7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district-data'!C26</f>
        <v>168582</v>
      </c>
      <c r="D26">
        <f>'SD district-data'!D26</f>
        <v>94167</v>
      </c>
      <c r="E26">
        <f>'SD district-data'!E26</f>
        <v>70467</v>
      </c>
      <c r="F26" s="1">
        <f t="shared" si="4"/>
        <v>0.55858276684343522</v>
      </c>
      <c r="G26" s="1">
        <f t="shared" si="5"/>
        <v>0.41799836281453534</v>
      </c>
      <c r="H26" s="3">
        <f t="shared" si="6"/>
        <v>1</v>
      </c>
      <c r="I26" s="3">
        <f t="shared" si="7"/>
        <v>0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district-data'!C27</f>
        <v>126374</v>
      </c>
      <c r="D27">
        <f>'SD district-data'!D27</f>
        <v>61105</v>
      </c>
      <c r="E27">
        <f>'SD district-data'!E27</f>
        <v>61992</v>
      </c>
      <c r="F27" s="1">
        <f t="shared" si="4"/>
        <v>0.48352509218668399</v>
      </c>
      <c r="G27" s="1">
        <f t="shared" si="5"/>
        <v>0.49054394100052223</v>
      </c>
      <c r="H27" s="3">
        <f t="shared" si="6"/>
        <v>0</v>
      </c>
      <c r="I27" s="3">
        <f t="shared" si="7"/>
        <v>1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district-data'!C28</f>
        <v>146610</v>
      </c>
      <c r="D28">
        <f>'SD district-data'!D28</f>
        <v>42976</v>
      </c>
      <c r="E28">
        <f>'SD district-data'!E28</f>
        <v>99052</v>
      </c>
      <c r="F28" s="1">
        <f t="shared" si="4"/>
        <v>0.29313143714617013</v>
      </c>
      <c r="G28" s="1">
        <f t="shared" si="5"/>
        <v>0.67561557874633382</v>
      </c>
      <c r="H28" s="3">
        <f t="shared" si="6"/>
        <v>0</v>
      </c>
      <c r="I28" s="3">
        <f t="shared" si="7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district-data'!C29</f>
        <v>149258</v>
      </c>
      <c r="D29">
        <f>'SD district-data'!D29</f>
        <v>97050</v>
      </c>
      <c r="E29">
        <f>'SD district-data'!E29</f>
        <v>48791</v>
      </c>
      <c r="F29" s="1">
        <f t="shared" si="4"/>
        <v>0.650216403810851</v>
      </c>
      <c r="G29" s="1">
        <f t="shared" si="5"/>
        <v>0.32689035093596325</v>
      </c>
      <c r="H29" s="3">
        <f t="shared" si="6"/>
        <v>1</v>
      </c>
      <c r="I29" s="3">
        <f t="shared" si="7"/>
        <v>0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district-data'!C30</f>
        <v>146620</v>
      </c>
      <c r="D30">
        <f>'SD district-data'!D30</f>
        <v>80089</v>
      </c>
      <c r="E30">
        <f>'SD district-data'!E30</f>
        <v>62843</v>
      </c>
      <c r="F30" s="1">
        <f t="shared" si="4"/>
        <v>0.54623516573455189</v>
      </c>
      <c r="G30" s="1">
        <f t="shared" si="5"/>
        <v>0.42861137634701951</v>
      </c>
      <c r="H30" s="3">
        <f t="shared" si="6"/>
        <v>1</v>
      </c>
      <c r="I30" s="3">
        <f t="shared" si="7"/>
        <v>0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district-data'!C31</f>
        <v>154120</v>
      </c>
      <c r="D31">
        <f>'SD district-data'!D31</f>
        <v>54816</v>
      </c>
      <c r="E31">
        <f>'SD district-data'!E31</f>
        <v>95822</v>
      </c>
      <c r="F31" s="1">
        <f t="shared" si="4"/>
        <v>0.35567090578769789</v>
      </c>
      <c r="G31" s="1">
        <f t="shared" si="5"/>
        <v>0.62173630936932256</v>
      </c>
      <c r="H31" s="3">
        <f t="shared" si="6"/>
        <v>0</v>
      </c>
      <c r="I31" s="3">
        <f t="shared" si="7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district-data'!C32</f>
        <v>140366</v>
      </c>
      <c r="D32">
        <f>'SD district-data'!D32</f>
        <v>45184</v>
      </c>
      <c r="E32">
        <f>'SD district-data'!E32</f>
        <v>91565</v>
      </c>
      <c r="F32" s="1">
        <f t="shared" si="4"/>
        <v>0.3219013151332944</v>
      </c>
      <c r="G32" s="1">
        <f t="shared" si="5"/>
        <v>0.65233033640625226</v>
      </c>
      <c r="H32" s="3">
        <f t="shared" si="6"/>
        <v>0</v>
      </c>
      <c r="I32" s="3">
        <f t="shared" si="7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district-data'!C33</f>
        <v>141149</v>
      </c>
      <c r="D33">
        <f>'SD district-data'!D33</f>
        <v>46729</v>
      </c>
      <c r="E33">
        <f>'SD district-data'!E33</f>
        <v>90970</v>
      </c>
      <c r="F33" s="1">
        <f t="shared" si="4"/>
        <v>0.33106150238400556</v>
      </c>
      <c r="G33" s="1">
        <f t="shared" si="5"/>
        <v>0.64449624156033691</v>
      </c>
      <c r="H33" s="3">
        <f t="shared" si="6"/>
        <v>0</v>
      </c>
      <c r="I33" s="3">
        <f t="shared" si="7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district-data'!C34</f>
        <v>156715</v>
      </c>
      <c r="D34">
        <f>'SD district-data'!D34</f>
        <v>67468</v>
      </c>
      <c r="E34">
        <f>'SD district-data'!E34</f>
        <v>85311</v>
      </c>
      <c r="F34" s="1">
        <f t="shared" si="4"/>
        <v>0.43051399036467475</v>
      </c>
      <c r="G34" s="1">
        <f t="shared" si="5"/>
        <v>0.54437035382701082</v>
      </c>
      <c r="H34" s="3">
        <f t="shared" si="6"/>
        <v>0</v>
      </c>
      <c r="I34" s="3">
        <f t="shared" si="7"/>
        <v>1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district-data'!C35</f>
        <v>138291</v>
      </c>
      <c r="D35">
        <f>'SD district-data'!D35</f>
        <v>48950</v>
      </c>
      <c r="E35">
        <f>'SD district-data'!E35</f>
        <v>86119</v>
      </c>
      <c r="F35" s="1">
        <f t="shared" si="4"/>
        <v>0.35396374312138895</v>
      </c>
      <c r="G35" s="1">
        <f t="shared" si="5"/>
        <v>0.62273756065109087</v>
      </c>
      <c r="H35" s="3">
        <f t="shared" si="6"/>
        <v>0</v>
      </c>
      <c r="I35" s="3">
        <f t="shared" si="7"/>
        <v>1</v>
      </c>
    </row>
    <row r="36" spans="1:9" x14ac:dyDescent="0.25">
      <c r="F36" s="1"/>
      <c r="G36" s="1"/>
      <c r="H36" s="3"/>
      <c r="I36" s="3"/>
    </row>
    <row r="37" spans="1:9" x14ac:dyDescent="0.25">
      <c r="F37" s="1"/>
      <c r="G37" s="1"/>
      <c r="H37" s="3"/>
      <c r="I37" s="3"/>
    </row>
    <row r="38" spans="1:9" x14ac:dyDescent="0.25">
      <c r="F38" s="1"/>
      <c r="G38" s="1"/>
      <c r="H38" s="3"/>
      <c r="I38" s="3"/>
    </row>
    <row r="39" spans="1:9" x14ac:dyDescent="0.25">
      <c r="F39" s="1"/>
      <c r="G39" s="1"/>
      <c r="H39" s="3"/>
      <c r="I39" s="3"/>
    </row>
    <row r="40" spans="1:9" x14ac:dyDescent="0.25">
      <c r="F40" s="1"/>
      <c r="G40" s="1"/>
      <c r="H40" s="3"/>
      <c r="I40" s="3"/>
    </row>
    <row r="41" spans="1:9" x14ac:dyDescent="0.25">
      <c r="F41" s="1"/>
      <c r="G41" s="1"/>
      <c r="H41" s="3"/>
      <c r="I41" s="3"/>
    </row>
    <row r="42" spans="1:9" x14ac:dyDescent="0.25">
      <c r="F42" s="1"/>
      <c r="G42" s="1"/>
      <c r="H42" s="3"/>
      <c r="I42" s="3"/>
    </row>
    <row r="43" spans="1:9" x14ac:dyDescent="0.25">
      <c r="F43" s="1"/>
      <c r="G43" s="1"/>
      <c r="H43" s="3"/>
      <c r="I43" s="3"/>
    </row>
    <row r="44" spans="1:9" x14ac:dyDescent="0.25">
      <c r="F44" s="1"/>
      <c r="G44" s="1"/>
      <c r="H44" s="3"/>
      <c r="I44" s="3"/>
    </row>
    <row r="45" spans="1:9" x14ac:dyDescent="0.25">
      <c r="F45" s="1"/>
      <c r="G45" s="1"/>
      <c r="H45" s="3"/>
      <c r="I45" s="3"/>
    </row>
    <row r="46" spans="1:9" x14ac:dyDescent="0.25">
      <c r="F46" s="1"/>
      <c r="G46" s="1"/>
      <c r="H46" s="3"/>
      <c r="I46" s="3"/>
    </row>
    <row r="47" spans="1:9" x14ac:dyDescent="0.25">
      <c r="F47" s="1"/>
      <c r="G47" s="1"/>
      <c r="H47" s="3"/>
      <c r="I47" s="3"/>
    </row>
    <row r="48" spans="1:9" x14ac:dyDescent="0.25">
      <c r="F48" s="1"/>
      <c r="G48" s="1"/>
      <c r="H48" s="3"/>
      <c r="I48" s="3"/>
    </row>
    <row r="49" spans="6:9" x14ac:dyDescent="0.25">
      <c r="F49" s="1"/>
      <c r="G49" s="1"/>
      <c r="H49" s="3"/>
      <c r="I49" s="3"/>
    </row>
    <row r="50" spans="6:9" x14ac:dyDescent="0.25">
      <c r="F50" s="1"/>
      <c r="G50" s="1"/>
      <c r="H50" s="3"/>
      <c r="I50" s="3"/>
    </row>
    <row r="51" spans="6:9" x14ac:dyDescent="0.25">
      <c r="F51" s="1"/>
      <c r="G51" s="1"/>
      <c r="H51" s="3"/>
      <c r="I51" s="3"/>
    </row>
    <row r="52" spans="6:9" x14ac:dyDescent="0.25">
      <c r="F52" s="1"/>
      <c r="G52" s="1"/>
      <c r="H52" s="3"/>
      <c r="I52" s="3"/>
    </row>
    <row r="53" spans="6:9" x14ac:dyDescent="0.25">
      <c r="F53" s="1"/>
      <c r="G53" s="1"/>
      <c r="H53" s="3"/>
      <c r="I53" s="3"/>
    </row>
    <row r="54" spans="6:9" x14ac:dyDescent="0.25">
      <c r="F54" s="1"/>
      <c r="G54" s="1"/>
      <c r="H54" s="3"/>
      <c r="I54" s="3"/>
    </row>
    <row r="55" spans="6:9" x14ac:dyDescent="0.25">
      <c r="F55" s="1"/>
      <c r="G55" s="1"/>
      <c r="H55" s="3"/>
      <c r="I55" s="3"/>
    </row>
    <row r="56" spans="6:9" x14ac:dyDescent="0.25">
      <c r="F56" s="1"/>
      <c r="G56" s="1"/>
      <c r="H56" s="3"/>
      <c r="I56" s="3"/>
    </row>
    <row r="57" spans="6:9" x14ac:dyDescent="0.25">
      <c r="F57" s="1"/>
      <c r="G57" s="1"/>
      <c r="H57" s="3"/>
      <c r="I57" s="3"/>
    </row>
    <row r="58" spans="6:9" x14ac:dyDescent="0.25">
      <c r="F58" s="1"/>
      <c r="G58" s="1"/>
      <c r="H58" s="3"/>
      <c r="I58" s="3"/>
    </row>
    <row r="59" spans="6:9" x14ac:dyDescent="0.25">
      <c r="F59" s="1"/>
      <c r="G59" s="1"/>
      <c r="H59" s="3"/>
      <c r="I59" s="3"/>
    </row>
    <row r="60" spans="6:9" x14ac:dyDescent="0.25">
      <c r="F60" s="1"/>
      <c r="G60" s="1"/>
      <c r="H60" s="3"/>
      <c r="I60" s="3"/>
    </row>
    <row r="61" spans="6:9" x14ac:dyDescent="0.25">
      <c r="F61" s="1"/>
      <c r="G61" s="1"/>
      <c r="H61" s="3"/>
      <c r="I61" s="3"/>
    </row>
    <row r="62" spans="6:9" x14ac:dyDescent="0.25">
      <c r="F62" s="1"/>
      <c r="G62" s="1"/>
      <c r="H62" s="3"/>
      <c r="I62" s="3"/>
    </row>
    <row r="63" spans="6:9" x14ac:dyDescent="0.25">
      <c r="F63" s="1"/>
      <c r="G63" s="1"/>
      <c r="H63" s="3"/>
      <c r="I63" s="3"/>
    </row>
    <row r="64" spans="6:9" x14ac:dyDescent="0.25">
      <c r="F64" s="1"/>
      <c r="G64" s="1"/>
      <c r="H64" s="3"/>
      <c r="I64" s="3"/>
    </row>
    <row r="65" spans="6:9" x14ac:dyDescent="0.25">
      <c r="F65" s="1"/>
      <c r="G65" s="1"/>
      <c r="H65" s="3"/>
      <c r="I65" s="3"/>
    </row>
    <row r="66" spans="6:9" x14ac:dyDescent="0.25">
      <c r="F66" s="1"/>
      <c r="G66" s="1"/>
      <c r="H66" s="3"/>
      <c r="I66" s="3"/>
    </row>
    <row r="67" spans="6:9" x14ac:dyDescent="0.25">
      <c r="F67" s="1"/>
      <c r="G67" s="1"/>
      <c r="H67" s="3"/>
      <c r="I67" s="3"/>
    </row>
    <row r="68" spans="6:9" x14ac:dyDescent="0.25">
      <c r="F68" s="1"/>
      <c r="G68" s="1"/>
      <c r="H68" s="3"/>
      <c r="I68" s="3"/>
    </row>
    <row r="69" spans="6:9" x14ac:dyDescent="0.25">
      <c r="F69" s="1"/>
      <c r="G69" s="1"/>
      <c r="H69" s="3"/>
      <c r="I69" s="3"/>
    </row>
    <row r="70" spans="6:9" x14ac:dyDescent="0.25">
      <c r="F70" s="1"/>
      <c r="G70" s="1"/>
      <c r="H70" s="3"/>
      <c r="I70" s="3"/>
    </row>
    <row r="71" spans="6:9" x14ac:dyDescent="0.25">
      <c r="F71" s="1"/>
      <c r="G71" s="1"/>
      <c r="H71" s="3"/>
      <c r="I71" s="3"/>
    </row>
    <row r="72" spans="6:9" x14ac:dyDescent="0.25">
      <c r="F72" s="1"/>
      <c r="G72" s="1"/>
      <c r="H72" s="3"/>
      <c r="I72" s="3"/>
    </row>
    <row r="73" spans="6:9" x14ac:dyDescent="0.25">
      <c r="F73" s="1"/>
      <c r="G73" s="1"/>
      <c r="H73" s="3"/>
      <c r="I73" s="3"/>
    </row>
    <row r="74" spans="6:9" x14ac:dyDescent="0.25">
      <c r="F74" s="1"/>
      <c r="G74" s="1"/>
      <c r="H74" s="3"/>
      <c r="I74" s="3"/>
    </row>
    <row r="75" spans="6:9" x14ac:dyDescent="0.25">
      <c r="F75" s="1"/>
      <c r="G75" s="1"/>
      <c r="H75" s="3"/>
      <c r="I75" s="3"/>
    </row>
    <row r="76" spans="6:9" x14ac:dyDescent="0.25">
      <c r="F76" s="1"/>
      <c r="G76" s="1"/>
      <c r="H76" s="3"/>
      <c r="I76" s="3"/>
    </row>
    <row r="77" spans="6:9" x14ac:dyDescent="0.25">
      <c r="F77" s="1"/>
      <c r="G77" s="1"/>
      <c r="H77" s="3"/>
      <c r="I77" s="3"/>
    </row>
    <row r="78" spans="6:9" x14ac:dyDescent="0.25">
      <c r="F78" s="1"/>
      <c r="G78" s="1"/>
      <c r="H78" s="3"/>
      <c r="I78" s="3"/>
    </row>
    <row r="79" spans="6:9" x14ac:dyDescent="0.25">
      <c r="F79" s="1"/>
      <c r="G79" s="1"/>
      <c r="H79" s="3"/>
      <c r="I79" s="3"/>
    </row>
    <row r="80" spans="6:9" x14ac:dyDescent="0.25">
      <c r="F80" s="1"/>
      <c r="G80" s="1"/>
      <c r="H80" s="3"/>
      <c r="I80" s="3"/>
    </row>
    <row r="81" spans="6:9" x14ac:dyDescent="0.25">
      <c r="F81" s="1"/>
      <c r="G81" s="1"/>
      <c r="H81" s="3"/>
      <c r="I81" s="3"/>
    </row>
    <row r="82" spans="6:9" x14ac:dyDescent="0.25">
      <c r="F82" s="1"/>
      <c r="G82" s="1"/>
      <c r="H82" s="3"/>
      <c r="I82" s="3"/>
    </row>
    <row r="83" spans="6:9" x14ac:dyDescent="0.25">
      <c r="F83" s="1"/>
      <c r="G83" s="1"/>
      <c r="H83" s="3"/>
      <c r="I83" s="3"/>
    </row>
    <row r="84" spans="6:9" x14ac:dyDescent="0.25">
      <c r="F84" s="1"/>
      <c r="G84" s="1"/>
      <c r="H84" s="3"/>
      <c r="I84" s="3"/>
    </row>
    <row r="85" spans="6:9" x14ac:dyDescent="0.25">
      <c r="F85" s="1"/>
      <c r="G85" s="1"/>
      <c r="H85" s="3"/>
      <c r="I85" s="3"/>
    </row>
    <row r="86" spans="6:9" x14ac:dyDescent="0.25">
      <c r="F86" s="1"/>
      <c r="G86" s="1"/>
      <c r="H86" s="3"/>
      <c r="I86" s="3"/>
    </row>
    <row r="87" spans="6:9" x14ac:dyDescent="0.25">
      <c r="F87" s="1"/>
      <c r="G87" s="1"/>
      <c r="H87" s="3"/>
      <c r="I87" s="3"/>
    </row>
    <row r="88" spans="6:9" x14ac:dyDescent="0.25">
      <c r="F88" s="1"/>
      <c r="G88" s="1"/>
      <c r="H88" s="3"/>
      <c r="I88" s="3"/>
    </row>
    <row r="89" spans="6:9" x14ac:dyDescent="0.25">
      <c r="F89" s="1"/>
      <c r="G89" s="1"/>
      <c r="H89" s="3"/>
      <c r="I89" s="3"/>
    </row>
    <row r="90" spans="6:9" x14ac:dyDescent="0.25">
      <c r="F90" s="1"/>
      <c r="G90" s="1"/>
      <c r="H90" s="3"/>
      <c r="I90" s="3"/>
    </row>
    <row r="91" spans="6:9" x14ac:dyDescent="0.25">
      <c r="F91" s="1"/>
      <c r="G91" s="1"/>
      <c r="H91" s="3"/>
      <c r="I91" s="3"/>
    </row>
    <row r="92" spans="6:9" x14ac:dyDescent="0.25">
      <c r="F92" s="1"/>
      <c r="G92" s="1"/>
      <c r="H92" s="3"/>
      <c r="I92" s="3"/>
    </row>
    <row r="93" spans="6:9" x14ac:dyDescent="0.25">
      <c r="F93" s="1"/>
      <c r="G93" s="1"/>
      <c r="H93" s="3"/>
      <c r="I93" s="3"/>
    </row>
    <row r="94" spans="6:9" x14ac:dyDescent="0.25">
      <c r="F94" s="1"/>
      <c r="G94" s="1"/>
      <c r="H94" s="3"/>
      <c r="I94" s="3"/>
    </row>
    <row r="95" spans="6:9" x14ac:dyDescent="0.25">
      <c r="F95" s="1"/>
      <c r="G95" s="1"/>
      <c r="H95" s="3"/>
      <c r="I95" s="3"/>
    </row>
    <row r="96" spans="6:9" x14ac:dyDescent="0.25">
      <c r="F96" s="1"/>
      <c r="G96" s="1"/>
      <c r="H96" s="3"/>
      <c r="I96" s="3"/>
    </row>
    <row r="97" spans="6:9" x14ac:dyDescent="0.25">
      <c r="F97" s="1"/>
      <c r="G97" s="1"/>
      <c r="H97" s="3"/>
      <c r="I97" s="3"/>
    </row>
    <row r="98" spans="6:9" x14ac:dyDescent="0.25">
      <c r="F98" s="1"/>
      <c r="G98" s="1"/>
      <c r="H98" s="3"/>
      <c r="I98" s="3"/>
    </row>
    <row r="99" spans="6:9" x14ac:dyDescent="0.25">
      <c r="F99" s="1"/>
      <c r="G99" s="1"/>
      <c r="H99" s="3"/>
      <c r="I99" s="3"/>
    </row>
    <row r="100" spans="6:9" x14ac:dyDescent="0.25">
      <c r="F100" s="1"/>
      <c r="G100" s="1"/>
      <c r="H100" s="3"/>
      <c r="I100" s="3"/>
    </row>
    <row r="101" spans="6:9" x14ac:dyDescent="0.25">
      <c r="F101" s="1"/>
      <c r="G101" s="1"/>
      <c r="H101" s="3"/>
      <c r="I101" s="3"/>
    </row>
  </sheetData>
  <conditionalFormatting sqref="F2:F101">
    <cfRule type="expression" dxfId="21" priority="6">
      <formula>F2&gt;G2</formula>
    </cfRule>
  </conditionalFormatting>
  <conditionalFormatting sqref="G2:G101">
    <cfRule type="expression" dxfId="20" priority="5">
      <formula>G2&gt;F2</formula>
    </cfRule>
  </conditionalFormatting>
  <conditionalFormatting sqref="H3:H101">
    <cfRule type="expression" dxfId="19" priority="4">
      <formula>H3&gt;I3</formula>
    </cfRule>
  </conditionalFormatting>
  <conditionalFormatting sqref="I3:I101">
    <cfRule type="expression" dxfId="18" priority="3">
      <formula>I3&gt;H3</formula>
    </cfRule>
  </conditionalFormatting>
  <conditionalFormatting sqref="H2">
    <cfRule type="expression" dxfId="17" priority="2">
      <formula>H2&gt;I2</formula>
    </cfRule>
  </conditionalFormatting>
  <conditionalFormatting sqref="I2">
    <cfRule type="expression" dxfId="16" priority="1">
      <formula>I2&gt;H2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H2" sqref="H2:I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district-data'!F1</f>
        <v>Total_2020_Pres</v>
      </c>
      <c r="D1" t="str">
        <f>'SD district-data'!G1</f>
        <v>Dem_2020_Pres</v>
      </c>
      <c r="E1" t="str">
        <f>'SD district-data'!H1</f>
        <v>Rep_2020_Pres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5920380</v>
      </c>
      <c r="D2">
        <f>SUM(D3:D3101)</f>
        <v>2679165</v>
      </c>
      <c r="E2">
        <f>SUM(E3:E3101)</f>
        <v>3154834</v>
      </c>
      <c r="F2" s="1">
        <f>D2/$C2</f>
        <v>0.4525326077042352</v>
      </c>
      <c r="G2" s="1">
        <f>E2/$C2</f>
        <v>0.5328769437096943</v>
      </c>
      <c r="H2" s="3">
        <f>SUM(H3:H35)</f>
        <v>13</v>
      </c>
      <c r="I2" s="3">
        <f>SUM(I3:I35)</f>
        <v>20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district-data'!F3</f>
        <v>171509</v>
      </c>
      <c r="D3">
        <f>'SD district-data'!G3</f>
        <v>96012</v>
      </c>
      <c r="E3">
        <f>'SD district-data'!H3</f>
        <v>73449</v>
      </c>
      <c r="F3" s="1">
        <f t="shared" ref="F3:G18" si="0">D3/$C3</f>
        <v>0.55980735704831819</v>
      </c>
      <c r="G3" s="1">
        <f t="shared" si="0"/>
        <v>0.42825157863435737</v>
      </c>
      <c r="H3" s="3">
        <f>IF(F3&gt;G3,1,0)</f>
        <v>1</v>
      </c>
      <c r="I3" s="3">
        <f>IF(G3&gt;F3,1,0)</f>
        <v>0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district-data'!F4</f>
        <v>189208</v>
      </c>
      <c r="D4">
        <f>'SD district-data'!G4</f>
        <v>74935</v>
      </c>
      <c r="E4">
        <f>'SD district-data'!H4</f>
        <v>111064</v>
      </c>
      <c r="F4" s="1">
        <f t="shared" si="0"/>
        <v>0.39604562174960889</v>
      </c>
      <c r="G4" s="1">
        <f t="shared" si="0"/>
        <v>0.5869942074330895</v>
      </c>
      <c r="H4" s="3">
        <f t="shared" ref="H4:H35" si="1">IF(F4&gt;G4,1,0)</f>
        <v>0</v>
      </c>
      <c r="I4" s="3">
        <f t="shared" ref="I4:I35" si="2">IF(G4&gt;F4,1,0)</f>
        <v>1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district-data'!F5</f>
        <v>190314</v>
      </c>
      <c r="D5">
        <f>'SD district-data'!G5</f>
        <v>152857</v>
      </c>
      <c r="E5">
        <f>'SD district-data'!H5</f>
        <v>35777</v>
      </c>
      <c r="F5" s="1">
        <f t="shared" si="0"/>
        <v>0.80318316046113269</v>
      </c>
      <c r="G5" s="1">
        <f t="shared" si="0"/>
        <v>0.18798932290845655</v>
      </c>
      <c r="H5" s="3">
        <f t="shared" si="1"/>
        <v>1</v>
      </c>
      <c r="I5" s="3">
        <f t="shared" si="2"/>
        <v>0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district-data'!F6</f>
        <v>179779</v>
      </c>
      <c r="D6">
        <f>'SD district-data'!G6</f>
        <v>65178</v>
      </c>
      <c r="E6">
        <f>'SD district-data'!H6</f>
        <v>112024</v>
      </c>
      <c r="F6" s="1">
        <f t="shared" si="0"/>
        <v>0.36254512484772972</v>
      </c>
      <c r="G6" s="1">
        <f t="shared" si="0"/>
        <v>0.62312060919239731</v>
      </c>
      <c r="H6" s="3">
        <f t="shared" si="1"/>
        <v>0</v>
      </c>
      <c r="I6" s="3">
        <f t="shared" si="2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district-data'!F7</f>
        <v>194421</v>
      </c>
      <c r="D7">
        <f>'SD district-data'!G7</f>
        <v>107556</v>
      </c>
      <c r="E7">
        <f>'SD district-data'!H7</f>
        <v>84563</v>
      </c>
      <c r="F7" s="1">
        <f t="shared" si="0"/>
        <v>0.55321184439952475</v>
      </c>
      <c r="G7" s="1">
        <f t="shared" si="0"/>
        <v>0.43494787085757197</v>
      </c>
      <c r="H7" s="3">
        <f t="shared" si="1"/>
        <v>1</v>
      </c>
      <c r="I7" s="3">
        <f t="shared" si="2"/>
        <v>0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district-data'!F8</f>
        <v>166072</v>
      </c>
      <c r="D8">
        <f>'SD district-data'!G8</f>
        <v>94117</v>
      </c>
      <c r="E8">
        <f>'SD district-data'!H8</f>
        <v>69183</v>
      </c>
      <c r="F8" s="1">
        <f t="shared" si="0"/>
        <v>0.56672407148706583</v>
      </c>
      <c r="G8" s="1">
        <f t="shared" si="0"/>
        <v>0.41658437304301749</v>
      </c>
      <c r="H8" s="3">
        <f t="shared" si="1"/>
        <v>1</v>
      </c>
      <c r="I8" s="3">
        <f t="shared" si="2"/>
        <v>0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district-data'!F9</f>
        <v>177030</v>
      </c>
      <c r="D9">
        <f>'SD district-data'!G9</f>
        <v>74605</v>
      </c>
      <c r="E9">
        <f>'SD district-data'!H9</f>
        <v>100108</v>
      </c>
      <c r="F9" s="1">
        <f t="shared" si="0"/>
        <v>0.42142574704852287</v>
      </c>
      <c r="G9" s="1">
        <f t="shared" si="0"/>
        <v>0.56548607580636046</v>
      </c>
      <c r="H9" s="3">
        <f t="shared" si="1"/>
        <v>0</v>
      </c>
      <c r="I9" s="3">
        <f t="shared" si="2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district-data'!F10</f>
        <v>194285</v>
      </c>
      <c r="D10">
        <f>'SD district-data'!G10</f>
        <v>114726</v>
      </c>
      <c r="E10">
        <f>'SD district-data'!H10</f>
        <v>76743</v>
      </c>
      <c r="F10" s="1">
        <f t="shared" si="0"/>
        <v>0.59050364155750568</v>
      </c>
      <c r="G10" s="1">
        <f t="shared" si="0"/>
        <v>0.39500218750804234</v>
      </c>
      <c r="H10" s="3">
        <f t="shared" si="1"/>
        <v>1</v>
      </c>
      <c r="I10" s="3">
        <f t="shared" si="2"/>
        <v>0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district-data'!F11</f>
        <v>181617</v>
      </c>
      <c r="D11">
        <f>'SD district-data'!G11</f>
        <v>72299</v>
      </c>
      <c r="E11">
        <f>'SD district-data'!H11</f>
        <v>106618</v>
      </c>
      <c r="F11" s="1">
        <f t="shared" si="0"/>
        <v>0.39808498103151135</v>
      </c>
      <c r="G11" s="1">
        <f t="shared" si="0"/>
        <v>0.5870485692418661</v>
      </c>
      <c r="H11" s="3">
        <f t="shared" si="1"/>
        <v>0</v>
      </c>
      <c r="I11" s="3">
        <f t="shared" si="2"/>
        <v>1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district-data'!F12</f>
        <v>172740</v>
      </c>
      <c r="D12">
        <f>'SD district-data'!G12</f>
        <v>63936</v>
      </c>
      <c r="E12">
        <f>'SD district-data'!H12</f>
        <v>105693</v>
      </c>
      <c r="F12" s="1">
        <f t="shared" si="0"/>
        <v>0.37012851684612713</v>
      </c>
      <c r="G12" s="1">
        <f t="shared" si="0"/>
        <v>0.61186175755470651</v>
      </c>
      <c r="H12" s="3">
        <f t="shared" si="1"/>
        <v>0</v>
      </c>
      <c r="I12" s="3">
        <f t="shared" si="2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district-data'!F13</f>
        <v>173273</v>
      </c>
      <c r="D13">
        <f>'SD district-data'!G13</f>
        <v>80612</v>
      </c>
      <c r="E13">
        <f>'SD district-data'!H13</f>
        <v>90158</v>
      </c>
      <c r="F13" s="1">
        <f t="shared" si="0"/>
        <v>0.46523116700236045</v>
      </c>
      <c r="G13" s="1">
        <f t="shared" si="0"/>
        <v>0.52032342026743927</v>
      </c>
      <c r="H13" s="3">
        <f t="shared" si="1"/>
        <v>0</v>
      </c>
      <c r="I13" s="3">
        <f t="shared" si="2"/>
        <v>1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district-data'!F14</f>
        <v>182230</v>
      </c>
      <c r="D14">
        <f>'SD district-data'!G14</f>
        <v>39098</v>
      </c>
      <c r="E14">
        <f>'SD district-data'!H14</f>
        <v>140467</v>
      </c>
      <c r="F14" s="1">
        <f t="shared" si="0"/>
        <v>0.21455303737035614</v>
      </c>
      <c r="G14" s="1">
        <f t="shared" si="0"/>
        <v>0.77082258684080562</v>
      </c>
      <c r="H14" s="3">
        <f t="shared" si="1"/>
        <v>0</v>
      </c>
      <c r="I14" s="3">
        <f t="shared" si="2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district-data'!F15</f>
        <v>154471</v>
      </c>
      <c r="D15">
        <f>'SD district-data'!G15</f>
        <v>92642</v>
      </c>
      <c r="E15">
        <f>'SD district-data'!H15</f>
        <v>59156</v>
      </c>
      <c r="F15" s="1">
        <f t="shared" si="0"/>
        <v>0.59973716749422223</v>
      </c>
      <c r="G15" s="1">
        <f t="shared" si="0"/>
        <v>0.38295861359090055</v>
      </c>
      <c r="H15" s="3">
        <f t="shared" si="1"/>
        <v>1</v>
      </c>
      <c r="I15" s="3">
        <f t="shared" si="2"/>
        <v>0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district-data'!F16</f>
        <v>196741</v>
      </c>
      <c r="D16">
        <f>'SD district-data'!G16</f>
        <v>78317</v>
      </c>
      <c r="E16">
        <f>'SD district-data'!H16</f>
        <v>115343</v>
      </c>
      <c r="F16" s="1">
        <f t="shared" si="0"/>
        <v>0.39807157633640167</v>
      </c>
      <c r="G16" s="1">
        <f t="shared" si="0"/>
        <v>0.58626824098688124</v>
      </c>
      <c r="H16" s="3">
        <f t="shared" si="1"/>
        <v>0</v>
      </c>
      <c r="I16" s="3">
        <f t="shared" si="2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district-data'!F17</f>
        <v>174168</v>
      </c>
      <c r="D17">
        <f>'SD district-data'!G17</f>
        <v>57886</v>
      </c>
      <c r="E17">
        <f>'SD district-data'!H17</f>
        <v>113503</v>
      </c>
      <c r="F17" s="1">
        <f t="shared" si="0"/>
        <v>0.33235726425060863</v>
      </c>
      <c r="G17" s="1">
        <f t="shared" si="0"/>
        <v>0.65168687703826189</v>
      </c>
      <c r="H17" s="3">
        <f t="shared" si="1"/>
        <v>0</v>
      </c>
      <c r="I17" s="3">
        <f t="shared" si="2"/>
        <v>1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district-data'!F18</f>
        <v>197442</v>
      </c>
      <c r="D18">
        <f>'SD district-data'!G18</f>
        <v>127462</v>
      </c>
      <c r="E18">
        <f>'SD district-data'!H18</f>
        <v>66907</v>
      </c>
      <c r="F18" s="1">
        <f t="shared" si="0"/>
        <v>0.64556679936386385</v>
      </c>
      <c r="G18" s="1">
        <f t="shared" si="0"/>
        <v>0.33886913625267168</v>
      </c>
      <c r="H18" s="3">
        <f t="shared" si="1"/>
        <v>1</v>
      </c>
      <c r="I18" s="3">
        <f t="shared" si="2"/>
        <v>0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district-data'!F19</f>
        <v>188901</v>
      </c>
      <c r="D19">
        <f>'SD district-data'!G19</f>
        <v>57540</v>
      </c>
      <c r="E19">
        <f>'SD district-data'!H19</f>
        <v>128627</v>
      </c>
      <c r="F19" s="1">
        <f t="shared" ref="F19:G35" si="3">D19/$C19</f>
        <v>0.30460399892006923</v>
      </c>
      <c r="G19" s="1">
        <f t="shared" si="3"/>
        <v>0.68092281141973843</v>
      </c>
      <c r="H19" s="3">
        <f t="shared" si="1"/>
        <v>0</v>
      </c>
      <c r="I19" s="3">
        <f t="shared" si="2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district-data'!F20</f>
        <v>205546</v>
      </c>
      <c r="D20">
        <f>'SD district-data'!G20</f>
        <v>101811</v>
      </c>
      <c r="E20">
        <f>'SD district-data'!H20</f>
        <v>100940</v>
      </c>
      <c r="F20" s="1">
        <f t="shared" si="3"/>
        <v>0.4953197824331293</v>
      </c>
      <c r="G20" s="1">
        <f t="shared" si="3"/>
        <v>0.4910822881496113</v>
      </c>
      <c r="H20" s="3">
        <f t="shared" si="1"/>
        <v>1</v>
      </c>
      <c r="I20" s="3">
        <f t="shared" si="2"/>
        <v>0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district-data'!F21</f>
        <v>198301</v>
      </c>
      <c r="D21">
        <f>'SD district-data'!G21</f>
        <v>66716</v>
      </c>
      <c r="E21">
        <f>'SD district-data'!H21</f>
        <v>128657</v>
      </c>
      <c r="F21" s="1">
        <f t="shared" si="3"/>
        <v>0.33643804115965126</v>
      </c>
      <c r="G21" s="1">
        <f t="shared" si="3"/>
        <v>0.64879652649255426</v>
      </c>
      <c r="H21" s="3">
        <f t="shared" si="1"/>
        <v>0</v>
      </c>
      <c r="I21" s="3">
        <f t="shared" si="2"/>
        <v>1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district-data'!F22</f>
        <v>168749</v>
      </c>
      <c r="D22">
        <f>'SD district-data'!G22</f>
        <v>54600</v>
      </c>
      <c r="E22">
        <f>'SD district-data'!H22</f>
        <v>111797</v>
      </c>
      <c r="F22" s="1">
        <f t="shared" si="3"/>
        <v>0.32355747293317294</v>
      </c>
      <c r="G22" s="1">
        <f t="shared" si="3"/>
        <v>0.66250466669432118</v>
      </c>
      <c r="H22" s="3">
        <f t="shared" si="1"/>
        <v>0</v>
      </c>
      <c r="I22" s="3">
        <f t="shared" si="2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district-data'!F23</f>
        <v>165089</v>
      </c>
      <c r="D23">
        <f>'SD district-data'!G23</f>
        <v>90321</v>
      </c>
      <c r="E23">
        <f>'SD district-data'!H23</f>
        <v>72118</v>
      </c>
      <c r="F23" s="1">
        <f t="shared" si="3"/>
        <v>0.54710489493545911</v>
      </c>
      <c r="G23" s="1">
        <f t="shared" si="3"/>
        <v>0.43684315732725987</v>
      </c>
      <c r="H23" s="3">
        <f t="shared" si="1"/>
        <v>1</v>
      </c>
      <c r="I23" s="3">
        <f t="shared" si="2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district-data'!F24</f>
        <v>186463</v>
      </c>
      <c r="D24">
        <f>'SD district-data'!G24</f>
        <v>63001</v>
      </c>
      <c r="E24">
        <f>'SD district-data'!H24</f>
        <v>120764</v>
      </c>
      <c r="F24" s="1">
        <f t="shared" si="3"/>
        <v>0.33787400181269206</v>
      </c>
      <c r="G24" s="1">
        <f t="shared" si="3"/>
        <v>0.64765663965505216</v>
      </c>
      <c r="H24" s="3">
        <f t="shared" si="1"/>
        <v>0</v>
      </c>
      <c r="I24" s="3">
        <f t="shared" si="2"/>
        <v>1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district-data'!F25</f>
        <v>158454</v>
      </c>
      <c r="D25">
        <f>'SD district-data'!G25</f>
        <v>102295</v>
      </c>
      <c r="E25">
        <f>'SD district-data'!H25</f>
        <v>53729</v>
      </c>
      <c r="F25" s="1">
        <f t="shared" si="3"/>
        <v>0.6455816830121045</v>
      </c>
      <c r="G25" s="1">
        <f t="shared" si="3"/>
        <v>0.33908263597006072</v>
      </c>
      <c r="H25" s="3">
        <f t="shared" si="1"/>
        <v>1</v>
      </c>
      <c r="I25" s="3">
        <f t="shared" si="2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district-data'!F26</f>
        <v>199739</v>
      </c>
      <c r="D26">
        <f>'SD district-data'!G26</f>
        <v>115265</v>
      </c>
      <c r="E26">
        <f>'SD district-data'!H26</f>
        <v>82188</v>
      </c>
      <c r="F26" s="1">
        <f t="shared" si="3"/>
        <v>0.57707808690340889</v>
      </c>
      <c r="G26" s="1">
        <f t="shared" si="3"/>
        <v>0.41147697745557954</v>
      </c>
      <c r="H26" s="3">
        <f t="shared" si="1"/>
        <v>1</v>
      </c>
      <c r="I26" s="3">
        <f t="shared" si="2"/>
        <v>0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district-data'!F27</f>
        <v>155443</v>
      </c>
      <c r="D27">
        <f>'SD district-data'!G27</f>
        <v>76105</v>
      </c>
      <c r="E27">
        <f>'SD district-data'!H27</f>
        <v>76745</v>
      </c>
      <c r="F27" s="1">
        <f t="shared" si="3"/>
        <v>0.48960068964186226</v>
      </c>
      <c r="G27" s="1">
        <f t="shared" si="3"/>
        <v>0.49371795449135697</v>
      </c>
      <c r="H27" s="3">
        <f t="shared" si="1"/>
        <v>0</v>
      </c>
      <c r="I27" s="3">
        <f t="shared" si="2"/>
        <v>1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district-data'!F28</f>
        <v>176007</v>
      </c>
      <c r="D28">
        <f>'SD district-data'!G28</f>
        <v>50359</v>
      </c>
      <c r="E28">
        <f>'SD district-data'!H28</f>
        <v>122527</v>
      </c>
      <c r="F28" s="1">
        <f t="shared" si="3"/>
        <v>0.28611930207321301</v>
      </c>
      <c r="G28" s="1">
        <f t="shared" si="3"/>
        <v>0.69614844864124725</v>
      </c>
      <c r="H28" s="3">
        <f t="shared" si="1"/>
        <v>0</v>
      </c>
      <c r="I28" s="3">
        <f t="shared" si="2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district-data'!F29</f>
        <v>174596</v>
      </c>
      <c r="D29">
        <f>'SD district-data'!G29</f>
        <v>119827</v>
      </c>
      <c r="E29">
        <f>'SD district-data'!H29</f>
        <v>52168</v>
      </c>
      <c r="F29" s="1">
        <f t="shared" si="3"/>
        <v>0.68631011019725541</v>
      </c>
      <c r="G29" s="1">
        <f t="shared" si="3"/>
        <v>0.29879264129762423</v>
      </c>
      <c r="H29" s="3">
        <f t="shared" si="1"/>
        <v>1</v>
      </c>
      <c r="I29" s="3">
        <f t="shared" si="2"/>
        <v>0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district-data'!F30</f>
        <v>172848</v>
      </c>
      <c r="D30">
        <f>'SD district-data'!G30</f>
        <v>92944</v>
      </c>
      <c r="E30">
        <f>'SD district-data'!H30</f>
        <v>77415</v>
      </c>
      <c r="F30" s="1">
        <f t="shared" si="3"/>
        <v>0.53772100342497453</v>
      </c>
      <c r="G30" s="1">
        <f t="shared" si="3"/>
        <v>0.44787906137184114</v>
      </c>
      <c r="H30" s="3">
        <f t="shared" si="1"/>
        <v>1</v>
      </c>
      <c r="I30" s="3">
        <f t="shared" si="2"/>
        <v>0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district-data'!F31</f>
        <v>188796</v>
      </c>
      <c r="D31">
        <f>'SD district-data'!G31</f>
        <v>72366</v>
      </c>
      <c r="E31">
        <f>'SD district-data'!H31</f>
        <v>113569</v>
      </c>
      <c r="F31" s="1">
        <f t="shared" si="3"/>
        <v>0.38330261234348184</v>
      </c>
      <c r="G31" s="1">
        <f t="shared" si="3"/>
        <v>0.60154346490391741</v>
      </c>
      <c r="H31" s="3">
        <f t="shared" si="1"/>
        <v>0</v>
      </c>
      <c r="I31" s="3">
        <f t="shared" si="2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district-data'!F32</f>
        <v>167216</v>
      </c>
      <c r="D32">
        <f>'SD district-data'!G32</f>
        <v>45766</v>
      </c>
      <c r="E32">
        <f>'SD district-data'!H32</f>
        <v>119115</v>
      </c>
      <c r="F32" s="1">
        <f t="shared" si="3"/>
        <v>0.27369390488948425</v>
      </c>
      <c r="G32" s="1">
        <f t="shared" si="3"/>
        <v>0.71234212037125633</v>
      </c>
      <c r="H32" s="3">
        <f t="shared" si="1"/>
        <v>0</v>
      </c>
      <c r="I32" s="3">
        <f t="shared" si="2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district-data'!F33</f>
        <v>171630</v>
      </c>
      <c r="D33">
        <f>'SD district-data'!G33</f>
        <v>53624</v>
      </c>
      <c r="E33">
        <f>'SD district-data'!H33</f>
        <v>115377</v>
      </c>
      <c r="F33" s="1">
        <f t="shared" si="3"/>
        <v>0.31243955019518732</v>
      </c>
      <c r="G33" s="1">
        <f t="shared" si="3"/>
        <v>0.67224261492746018</v>
      </c>
      <c r="H33" s="3">
        <f t="shared" si="1"/>
        <v>0</v>
      </c>
      <c r="I33" s="3">
        <f t="shared" si="2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district-data'!F34</f>
        <v>185984</v>
      </c>
      <c r="D34">
        <f>'SD district-data'!G34</f>
        <v>74791</v>
      </c>
      <c r="E34">
        <f>'SD district-data'!H34</f>
        <v>108695</v>
      </c>
      <c r="F34" s="1">
        <f t="shared" si="3"/>
        <v>0.40213674294562973</v>
      </c>
      <c r="G34" s="1">
        <f t="shared" si="3"/>
        <v>0.58443199415003444</v>
      </c>
      <c r="H34" s="3">
        <f t="shared" si="1"/>
        <v>0</v>
      </c>
      <c r="I34" s="3">
        <f t="shared" si="2"/>
        <v>1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district-data'!F35</f>
        <v>161318</v>
      </c>
      <c r="D35">
        <f>'SD district-data'!G35</f>
        <v>49596</v>
      </c>
      <c r="E35">
        <f>'SD district-data'!H35</f>
        <v>109647</v>
      </c>
      <c r="F35" s="1">
        <f t="shared" si="3"/>
        <v>0.30744244287680234</v>
      </c>
      <c r="G35" s="1">
        <f t="shared" si="3"/>
        <v>0.67969476437843268</v>
      </c>
      <c r="H35" s="3">
        <f t="shared" si="1"/>
        <v>0</v>
      </c>
      <c r="I35" s="3">
        <f t="shared" si="2"/>
        <v>1</v>
      </c>
    </row>
    <row r="36" spans="1:9" x14ac:dyDescent="0.25">
      <c r="F36" s="1"/>
      <c r="G36" s="1"/>
      <c r="H36" s="3"/>
      <c r="I36" s="3"/>
    </row>
    <row r="37" spans="1:9" x14ac:dyDescent="0.25">
      <c r="F37" s="1"/>
      <c r="G37" s="1"/>
      <c r="H37" s="3"/>
      <c r="I37" s="3"/>
    </row>
    <row r="38" spans="1:9" x14ac:dyDescent="0.25">
      <c r="F38" s="1"/>
      <c r="G38" s="1"/>
      <c r="H38" s="3"/>
      <c r="I38" s="3"/>
    </row>
    <row r="39" spans="1:9" x14ac:dyDescent="0.25">
      <c r="F39" s="1"/>
      <c r="G39" s="1"/>
      <c r="H39" s="3"/>
      <c r="I39" s="3"/>
    </row>
    <row r="40" spans="1:9" x14ac:dyDescent="0.25">
      <c r="F40" s="1"/>
      <c r="G40" s="1"/>
      <c r="H40" s="3"/>
      <c r="I40" s="3"/>
    </row>
    <row r="41" spans="1:9" x14ac:dyDescent="0.25">
      <c r="F41" s="1"/>
      <c r="G41" s="1"/>
      <c r="H41" s="3"/>
      <c r="I41" s="3"/>
    </row>
    <row r="42" spans="1:9" x14ac:dyDescent="0.25">
      <c r="F42" s="1"/>
      <c r="G42" s="1"/>
      <c r="H42" s="3"/>
      <c r="I42" s="3"/>
    </row>
    <row r="43" spans="1:9" x14ac:dyDescent="0.25">
      <c r="F43" s="1"/>
      <c r="G43" s="1"/>
      <c r="H43" s="3"/>
      <c r="I43" s="3"/>
    </row>
    <row r="44" spans="1:9" x14ac:dyDescent="0.25">
      <c r="F44" s="1"/>
      <c r="G44" s="1"/>
      <c r="H44" s="3"/>
      <c r="I44" s="3"/>
    </row>
    <row r="45" spans="1:9" x14ac:dyDescent="0.25">
      <c r="F45" s="1"/>
      <c r="G45" s="1"/>
      <c r="H45" s="3"/>
      <c r="I45" s="3"/>
    </row>
    <row r="46" spans="1:9" x14ac:dyDescent="0.25">
      <c r="F46" s="1"/>
      <c r="G46" s="1"/>
      <c r="H46" s="3"/>
      <c r="I46" s="3"/>
    </row>
    <row r="47" spans="1:9" x14ac:dyDescent="0.25">
      <c r="F47" s="1"/>
      <c r="G47" s="1"/>
      <c r="H47" s="3"/>
      <c r="I47" s="3"/>
    </row>
    <row r="48" spans="1:9" x14ac:dyDescent="0.25">
      <c r="F48" s="1"/>
      <c r="G48" s="1"/>
      <c r="H48" s="3"/>
      <c r="I48" s="3"/>
    </row>
    <row r="49" spans="6:9" x14ac:dyDescent="0.25">
      <c r="F49" s="1"/>
      <c r="G49" s="1"/>
      <c r="H49" s="3"/>
      <c r="I49" s="3"/>
    </row>
    <row r="50" spans="6:9" x14ac:dyDescent="0.25">
      <c r="F50" s="1"/>
      <c r="G50" s="1"/>
      <c r="H50" s="3"/>
      <c r="I50" s="3"/>
    </row>
    <row r="51" spans="6:9" x14ac:dyDescent="0.25">
      <c r="F51" s="1"/>
      <c r="G51" s="1"/>
      <c r="H51" s="3"/>
      <c r="I51" s="3"/>
    </row>
    <row r="52" spans="6:9" x14ac:dyDescent="0.25">
      <c r="F52" s="1"/>
      <c r="G52" s="1"/>
      <c r="H52" s="3"/>
      <c r="I52" s="3"/>
    </row>
    <row r="53" spans="6:9" x14ac:dyDescent="0.25">
      <c r="F53" s="1"/>
      <c r="G53" s="1"/>
      <c r="H53" s="3"/>
      <c r="I53" s="3"/>
    </row>
    <row r="54" spans="6:9" x14ac:dyDescent="0.25">
      <c r="F54" s="1"/>
      <c r="G54" s="1"/>
      <c r="H54" s="3"/>
      <c r="I54" s="3"/>
    </row>
    <row r="55" spans="6:9" x14ac:dyDescent="0.25">
      <c r="F55" s="1"/>
      <c r="G55" s="1"/>
      <c r="H55" s="3"/>
      <c r="I55" s="3"/>
    </row>
    <row r="56" spans="6:9" x14ac:dyDescent="0.25">
      <c r="F56" s="1"/>
      <c r="G56" s="1"/>
      <c r="H56" s="3"/>
      <c r="I56" s="3"/>
    </row>
    <row r="57" spans="6:9" x14ac:dyDescent="0.25">
      <c r="F57" s="1"/>
      <c r="G57" s="1"/>
      <c r="H57" s="3"/>
      <c r="I57" s="3"/>
    </row>
    <row r="58" spans="6:9" x14ac:dyDescent="0.25">
      <c r="F58" s="1"/>
      <c r="G58" s="1"/>
      <c r="H58" s="3"/>
      <c r="I58" s="3"/>
    </row>
    <row r="59" spans="6:9" x14ac:dyDescent="0.25">
      <c r="F59" s="1"/>
      <c r="G59" s="1"/>
      <c r="H59" s="3"/>
      <c r="I59" s="3"/>
    </row>
    <row r="60" spans="6:9" x14ac:dyDescent="0.25">
      <c r="F60" s="1"/>
      <c r="G60" s="1"/>
      <c r="H60" s="3"/>
      <c r="I60" s="3"/>
    </row>
    <row r="61" spans="6:9" x14ac:dyDescent="0.25">
      <c r="F61" s="1"/>
      <c r="G61" s="1"/>
      <c r="H61" s="3"/>
      <c r="I61" s="3"/>
    </row>
    <row r="62" spans="6:9" x14ac:dyDescent="0.25">
      <c r="F62" s="1"/>
      <c r="G62" s="1"/>
      <c r="H62" s="3"/>
      <c r="I62" s="3"/>
    </row>
    <row r="63" spans="6:9" x14ac:dyDescent="0.25">
      <c r="F63" s="1"/>
      <c r="G63" s="1"/>
      <c r="H63" s="3"/>
      <c r="I63" s="3"/>
    </row>
    <row r="64" spans="6:9" x14ac:dyDescent="0.25">
      <c r="F64" s="1"/>
      <c r="G64" s="1"/>
      <c r="H64" s="3"/>
      <c r="I64" s="3"/>
    </row>
    <row r="65" spans="6:9" x14ac:dyDescent="0.25">
      <c r="F65" s="1"/>
      <c r="G65" s="1"/>
      <c r="H65" s="3"/>
      <c r="I65" s="3"/>
    </row>
    <row r="66" spans="6:9" x14ac:dyDescent="0.25">
      <c r="F66" s="1"/>
      <c r="G66" s="1"/>
      <c r="H66" s="3"/>
      <c r="I66" s="3"/>
    </row>
    <row r="67" spans="6:9" x14ac:dyDescent="0.25">
      <c r="F67" s="1"/>
      <c r="G67" s="1"/>
      <c r="H67" s="3"/>
      <c r="I67" s="3"/>
    </row>
    <row r="68" spans="6:9" x14ac:dyDescent="0.25">
      <c r="F68" s="1"/>
      <c r="G68" s="1"/>
      <c r="H68" s="3"/>
      <c r="I68" s="3"/>
    </row>
    <row r="69" spans="6:9" x14ac:dyDescent="0.25">
      <c r="F69" s="1"/>
      <c r="G69" s="1"/>
      <c r="H69" s="3"/>
      <c r="I69" s="3"/>
    </row>
    <row r="70" spans="6:9" x14ac:dyDescent="0.25">
      <c r="F70" s="1"/>
      <c r="G70" s="1"/>
      <c r="H70" s="3"/>
      <c r="I70" s="3"/>
    </row>
    <row r="71" spans="6:9" x14ac:dyDescent="0.25">
      <c r="F71" s="1"/>
      <c r="G71" s="1"/>
      <c r="H71" s="3"/>
      <c r="I71" s="3"/>
    </row>
    <row r="72" spans="6:9" x14ac:dyDescent="0.25">
      <c r="F72" s="1"/>
      <c r="G72" s="1"/>
      <c r="H72" s="3"/>
      <c r="I72" s="3"/>
    </row>
    <row r="73" spans="6:9" x14ac:dyDescent="0.25">
      <c r="F73" s="1"/>
      <c r="G73" s="1"/>
      <c r="H73" s="3"/>
      <c r="I73" s="3"/>
    </row>
    <row r="74" spans="6:9" x14ac:dyDescent="0.25">
      <c r="F74" s="1"/>
      <c r="G74" s="1"/>
      <c r="H74" s="3"/>
      <c r="I74" s="3"/>
    </row>
    <row r="75" spans="6:9" x14ac:dyDescent="0.25">
      <c r="F75" s="1"/>
      <c r="G75" s="1"/>
      <c r="H75" s="3"/>
      <c r="I75" s="3"/>
    </row>
    <row r="76" spans="6:9" x14ac:dyDescent="0.25">
      <c r="F76" s="1"/>
      <c r="G76" s="1"/>
      <c r="H76" s="3"/>
      <c r="I76" s="3"/>
    </row>
    <row r="77" spans="6:9" x14ac:dyDescent="0.25">
      <c r="F77" s="1"/>
      <c r="G77" s="1"/>
      <c r="H77" s="3"/>
      <c r="I77" s="3"/>
    </row>
    <row r="78" spans="6:9" x14ac:dyDescent="0.25">
      <c r="F78" s="1"/>
      <c r="G78" s="1"/>
      <c r="H78" s="3"/>
      <c r="I78" s="3"/>
    </row>
    <row r="79" spans="6:9" x14ac:dyDescent="0.25">
      <c r="F79" s="1"/>
      <c r="G79" s="1"/>
      <c r="H79" s="3"/>
      <c r="I79" s="3"/>
    </row>
    <row r="80" spans="6:9" x14ac:dyDescent="0.25">
      <c r="F80" s="1"/>
      <c r="G80" s="1"/>
      <c r="H80" s="3"/>
      <c r="I80" s="3"/>
    </row>
    <row r="81" spans="6:9" x14ac:dyDescent="0.25">
      <c r="F81" s="1"/>
      <c r="G81" s="1"/>
      <c r="H81" s="3"/>
      <c r="I81" s="3"/>
    </row>
    <row r="82" spans="6:9" x14ac:dyDescent="0.25">
      <c r="F82" s="1"/>
      <c r="G82" s="1"/>
      <c r="H82" s="3"/>
      <c r="I82" s="3"/>
    </row>
    <row r="83" spans="6:9" x14ac:dyDescent="0.25">
      <c r="F83" s="1"/>
      <c r="G83" s="1"/>
      <c r="H83" s="3"/>
      <c r="I83" s="3"/>
    </row>
    <row r="84" spans="6:9" x14ac:dyDescent="0.25">
      <c r="F84" s="1"/>
      <c r="G84" s="1"/>
      <c r="H84" s="3"/>
      <c r="I84" s="3"/>
    </row>
    <row r="85" spans="6:9" x14ac:dyDescent="0.25">
      <c r="F85" s="1"/>
      <c r="G85" s="1"/>
      <c r="H85" s="3"/>
      <c r="I85" s="3"/>
    </row>
    <row r="86" spans="6:9" x14ac:dyDescent="0.25">
      <c r="F86" s="1"/>
      <c r="G86" s="1"/>
      <c r="H86" s="3"/>
      <c r="I86" s="3"/>
    </row>
    <row r="87" spans="6:9" x14ac:dyDescent="0.25">
      <c r="F87" s="1"/>
      <c r="G87" s="1"/>
      <c r="H87" s="3"/>
      <c r="I87" s="3"/>
    </row>
    <row r="88" spans="6:9" x14ac:dyDescent="0.25">
      <c r="F88" s="1"/>
      <c r="G88" s="1"/>
      <c r="H88" s="3"/>
      <c r="I88" s="3"/>
    </row>
    <row r="89" spans="6:9" x14ac:dyDescent="0.25">
      <c r="F89" s="1"/>
      <c r="G89" s="1"/>
      <c r="H89" s="3"/>
      <c r="I89" s="3"/>
    </row>
    <row r="90" spans="6:9" x14ac:dyDescent="0.25">
      <c r="F90" s="1"/>
      <c r="G90" s="1"/>
      <c r="H90" s="3"/>
      <c r="I90" s="3"/>
    </row>
    <row r="91" spans="6:9" x14ac:dyDescent="0.25">
      <c r="F91" s="1"/>
      <c r="G91" s="1"/>
      <c r="H91" s="3"/>
      <c r="I91" s="3"/>
    </row>
    <row r="92" spans="6:9" x14ac:dyDescent="0.25">
      <c r="F92" s="1"/>
      <c r="G92" s="1"/>
      <c r="H92" s="3"/>
      <c r="I92" s="3"/>
    </row>
    <row r="93" spans="6:9" x14ac:dyDescent="0.25">
      <c r="F93" s="1"/>
      <c r="G93" s="1"/>
      <c r="H93" s="3"/>
      <c r="I93" s="3"/>
    </row>
    <row r="94" spans="6:9" x14ac:dyDescent="0.25">
      <c r="F94" s="1"/>
      <c r="G94" s="1"/>
      <c r="H94" s="3"/>
      <c r="I94" s="3"/>
    </row>
    <row r="95" spans="6:9" x14ac:dyDescent="0.25">
      <c r="F95" s="1"/>
      <c r="G95" s="1"/>
      <c r="H95" s="3"/>
      <c r="I95" s="3"/>
    </row>
    <row r="96" spans="6:9" x14ac:dyDescent="0.25">
      <c r="F96" s="1"/>
      <c r="G96" s="1"/>
      <c r="H96" s="3"/>
      <c r="I96" s="3"/>
    </row>
    <row r="97" spans="6:9" x14ac:dyDescent="0.25">
      <c r="F97" s="1"/>
      <c r="G97" s="1"/>
      <c r="H97" s="3"/>
      <c r="I97" s="3"/>
    </row>
    <row r="98" spans="6:9" x14ac:dyDescent="0.25">
      <c r="F98" s="1"/>
      <c r="G98" s="1"/>
      <c r="H98" s="3"/>
      <c r="I98" s="3"/>
    </row>
    <row r="99" spans="6:9" x14ac:dyDescent="0.25">
      <c r="F99" s="1"/>
      <c r="G99" s="1"/>
      <c r="H99" s="3"/>
      <c r="I99" s="3"/>
    </row>
    <row r="100" spans="6:9" x14ac:dyDescent="0.25">
      <c r="F100" s="1"/>
      <c r="G100" s="1"/>
      <c r="H100" s="3"/>
      <c r="I100" s="3"/>
    </row>
    <row r="101" spans="6:9" x14ac:dyDescent="0.25">
      <c r="F101" s="1"/>
      <c r="G101" s="1"/>
      <c r="H101" s="3"/>
      <c r="I101" s="3"/>
    </row>
  </sheetData>
  <conditionalFormatting sqref="F2:F101">
    <cfRule type="expression" dxfId="15" priority="4">
      <formula>F2&gt;G2</formula>
    </cfRule>
  </conditionalFormatting>
  <conditionalFormatting sqref="G2:G101">
    <cfRule type="expression" dxfId="14" priority="3">
      <formula>G2&gt;F2</formula>
    </cfRule>
  </conditionalFormatting>
  <conditionalFormatting sqref="H2:H101">
    <cfRule type="expression" dxfId="13" priority="2">
      <formula>H2&gt;I2</formula>
    </cfRule>
  </conditionalFormatting>
  <conditionalFormatting sqref="I2:I101">
    <cfRule type="expression" dxfId="12" priority="1">
      <formula>I2&gt;H2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H2" sqref="H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district-data'!I1</f>
        <v>Total_2018_AG</v>
      </c>
      <c r="D1" t="str">
        <f>'SD district-data'!J1</f>
        <v>Dem_2018_AG</v>
      </c>
      <c r="E1" t="str">
        <f>'SD district-data'!K1</f>
        <v>Rep_2018_AG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SUM(C3:C3035)</f>
        <v>4363129</v>
      </c>
      <c r="D2">
        <f>SUM(D3:D3035)</f>
        <v>2086715</v>
      </c>
      <c r="E2">
        <f>SUM(E3:E3035)</f>
        <v>2276414</v>
      </c>
      <c r="F2" s="1">
        <f>D2/$C2</f>
        <v>0.47826112865331277</v>
      </c>
      <c r="G2" s="1">
        <f>E2/$C2</f>
        <v>0.52173887134668717</v>
      </c>
      <c r="H2" s="3">
        <f>SUM(H3:H35)</f>
        <v>14</v>
      </c>
      <c r="I2" s="3">
        <f>SUM(I3:I35)</f>
        <v>19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district-data'!I3</f>
        <v>124976</v>
      </c>
      <c r="D3">
        <f>'SD district-data'!J3</f>
        <v>75946</v>
      </c>
      <c r="E3">
        <f>'SD district-data'!K3</f>
        <v>49030</v>
      </c>
      <c r="F3" s="1">
        <f t="shared" ref="F3:G18" si="0">D3/$C3</f>
        <v>0.6076846754576879</v>
      </c>
      <c r="G3" s="1">
        <f t="shared" si="0"/>
        <v>0.3923153245423121</v>
      </c>
      <c r="H3" s="3">
        <f>IF(F3&gt;G3,1,0)</f>
        <v>1</v>
      </c>
      <c r="I3" s="3">
        <f>IF(G3&gt;F3,1,0)</f>
        <v>0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district-data'!I4</f>
        <v>136822</v>
      </c>
      <c r="D4">
        <f>'SD district-data'!J4</f>
        <v>57877</v>
      </c>
      <c r="E4">
        <f>'SD district-data'!K4</f>
        <v>78945</v>
      </c>
      <c r="F4" s="1">
        <f t="shared" si="0"/>
        <v>0.42300945754337754</v>
      </c>
      <c r="G4" s="1">
        <f t="shared" si="0"/>
        <v>0.57699054245662251</v>
      </c>
      <c r="H4" s="3">
        <f t="shared" ref="H4:H35" si="1">IF(F4&gt;G4,1,0)</f>
        <v>0</v>
      </c>
      <c r="I4" s="3">
        <f t="shared" ref="I4:I35" si="2">IF(G4&gt;F4,1,0)</f>
        <v>1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district-data'!I5</f>
        <v>152478</v>
      </c>
      <c r="D5">
        <f>'SD district-data'!J5</f>
        <v>124880</v>
      </c>
      <c r="E5">
        <f>'SD district-data'!K5</f>
        <v>27598</v>
      </c>
      <c r="F5" s="1">
        <f t="shared" si="0"/>
        <v>0.81900339721140103</v>
      </c>
      <c r="G5" s="1">
        <f t="shared" si="0"/>
        <v>0.180996602788599</v>
      </c>
      <c r="H5" s="3">
        <f t="shared" si="1"/>
        <v>1</v>
      </c>
      <c r="I5" s="3">
        <f t="shared" si="2"/>
        <v>0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district-data'!I6</f>
        <v>126047</v>
      </c>
      <c r="D6">
        <f>'SD district-data'!J6</f>
        <v>45634</v>
      </c>
      <c r="E6">
        <f>'SD district-data'!K6</f>
        <v>80413</v>
      </c>
      <c r="F6" s="1">
        <f t="shared" si="0"/>
        <v>0.3620395566733044</v>
      </c>
      <c r="G6" s="1">
        <f t="shared" si="0"/>
        <v>0.63796044332669555</v>
      </c>
      <c r="H6" s="3">
        <f t="shared" si="1"/>
        <v>0</v>
      </c>
      <c r="I6" s="3">
        <f t="shared" si="2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district-data'!I7</f>
        <v>144693</v>
      </c>
      <c r="D7">
        <f>'SD district-data'!J7</f>
        <v>85603</v>
      </c>
      <c r="E7">
        <f>'SD district-data'!K7</f>
        <v>59090</v>
      </c>
      <c r="F7" s="1">
        <f t="shared" si="0"/>
        <v>0.59161811559646982</v>
      </c>
      <c r="G7" s="1">
        <f t="shared" si="0"/>
        <v>0.40838188440353024</v>
      </c>
      <c r="H7" s="3">
        <f t="shared" si="1"/>
        <v>1</v>
      </c>
      <c r="I7" s="3">
        <f t="shared" si="2"/>
        <v>0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district-data'!I8</f>
        <v>125643</v>
      </c>
      <c r="D8">
        <f>'SD district-data'!J8</f>
        <v>72160</v>
      </c>
      <c r="E8">
        <f>'SD district-data'!K8</f>
        <v>53483</v>
      </c>
      <c r="F8" s="1">
        <f t="shared" si="0"/>
        <v>0.5743256687598991</v>
      </c>
      <c r="G8" s="1">
        <f t="shared" si="0"/>
        <v>0.4256743312401009</v>
      </c>
      <c r="H8" s="3">
        <f t="shared" si="1"/>
        <v>1</v>
      </c>
      <c r="I8" s="3">
        <f t="shared" si="2"/>
        <v>0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district-data'!I9</f>
        <v>129695</v>
      </c>
      <c r="D9">
        <f>'SD district-data'!J9</f>
        <v>61521</v>
      </c>
      <c r="E9">
        <f>'SD district-data'!K9</f>
        <v>68174</v>
      </c>
      <c r="F9" s="1">
        <f t="shared" si="0"/>
        <v>0.47435136281275297</v>
      </c>
      <c r="G9" s="1">
        <f t="shared" si="0"/>
        <v>0.52564863718724697</v>
      </c>
      <c r="H9" s="3">
        <f t="shared" si="1"/>
        <v>0</v>
      </c>
      <c r="I9" s="3">
        <f t="shared" si="2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district-data'!I10</f>
        <v>152238</v>
      </c>
      <c r="D10">
        <f>'SD district-data'!J10</f>
        <v>87545</v>
      </c>
      <c r="E10">
        <f>'SD district-data'!K10</f>
        <v>64693</v>
      </c>
      <c r="F10" s="1">
        <f t="shared" si="0"/>
        <v>0.57505353459714392</v>
      </c>
      <c r="G10" s="1">
        <f t="shared" si="0"/>
        <v>0.42494646540285608</v>
      </c>
      <c r="H10" s="3">
        <f t="shared" si="1"/>
        <v>1</v>
      </c>
      <c r="I10" s="3">
        <f t="shared" si="2"/>
        <v>0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district-data'!I11</f>
        <v>131888</v>
      </c>
      <c r="D11">
        <f>'SD district-data'!J11</f>
        <v>58606</v>
      </c>
      <c r="E11">
        <f>'SD district-data'!K11</f>
        <v>73282</v>
      </c>
      <c r="F11" s="1">
        <f t="shared" si="0"/>
        <v>0.44436188280965666</v>
      </c>
      <c r="G11" s="1">
        <f t="shared" si="0"/>
        <v>0.55563811719034328</v>
      </c>
      <c r="H11" s="3">
        <f t="shared" si="1"/>
        <v>0</v>
      </c>
      <c r="I11" s="3">
        <f t="shared" si="2"/>
        <v>1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district-data'!I12</f>
        <v>130148</v>
      </c>
      <c r="D12">
        <f>'SD district-data'!J12</f>
        <v>48797</v>
      </c>
      <c r="E12">
        <f>'SD district-data'!K12</f>
        <v>81351</v>
      </c>
      <c r="F12" s="1">
        <f t="shared" si="0"/>
        <v>0.37493468973783695</v>
      </c>
      <c r="G12" s="1">
        <f t="shared" si="0"/>
        <v>0.62506531026216305</v>
      </c>
      <c r="H12" s="3">
        <f t="shared" si="1"/>
        <v>0</v>
      </c>
      <c r="I12" s="3">
        <f t="shared" si="2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district-data'!I13</f>
        <v>121299</v>
      </c>
      <c r="D13">
        <f>'SD district-data'!J13</f>
        <v>63434</v>
      </c>
      <c r="E13">
        <f>'SD district-data'!K13</f>
        <v>57865</v>
      </c>
      <c r="F13" s="1">
        <f t="shared" si="0"/>
        <v>0.52295567152243627</v>
      </c>
      <c r="G13" s="1">
        <f t="shared" si="0"/>
        <v>0.47704432847756373</v>
      </c>
      <c r="H13" s="3">
        <f t="shared" si="1"/>
        <v>1</v>
      </c>
      <c r="I13" s="3">
        <f t="shared" si="2"/>
        <v>0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district-data'!I14</f>
        <v>132573</v>
      </c>
      <c r="D14">
        <f>'SD district-data'!J14</f>
        <v>32085</v>
      </c>
      <c r="E14">
        <f>'SD district-data'!K14</f>
        <v>100488</v>
      </c>
      <c r="F14" s="1">
        <f t="shared" si="0"/>
        <v>0.24201760539476364</v>
      </c>
      <c r="G14" s="1">
        <f t="shared" si="0"/>
        <v>0.75798239460523631</v>
      </c>
      <c r="H14" s="3">
        <f t="shared" si="1"/>
        <v>0</v>
      </c>
      <c r="I14" s="3">
        <f t="shared" si="2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district-data'!I15</f>
        <v>115541</v>
      </c>
      <c r="D15">
        <f>'SD district-data'!J15</f>
        <v>74308</v>
      </c>
      <c r="E15">
        <f>'SD district-data'!K15</f>
        <v>41233</v>
      </c>
      <c r="F15" s="1">
        <f t="shared" si="0"/>
        <v>0.64313100977142312</v>
      </c>
      <c r="G15" s="1">
        <f t="shared" si="0"/>
        <v>0.35686899022857688</v>
      </c>
      <c r="H15" s="3">
        <f t="shared" si="1"/>
        <v>1</v>
      </c>
      <c r="I15" s="3">
        <f t="shared" si="2"/>
        <v>0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district-data'!I16</f>
        <v>146075</v>
      </c>
      <c r="D16">
        <f>'SD district-data'!J16</f>
        <v>57776</v>
      </c>
      <c r="E16">
        <f>'SD district-data'!K16</f>
        <v>88299</v>
      </c>
      <c r="F16" s="1">
        <f t="shared" si="0"/>
        <v>0.39552284785213077</v>
      </c>
      <c r="G16" s="1">
        <f t="shared" si="0"/>
        <v>0.60447715214786923</v>
      </c>
      <c r="H16" s="3">
        <f t="shared" si="1"/>
        <v>0</v>
      </c>
      <c r="I16" s="3">
        <f t="shared" si="2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district-data'!I17</f>
        <v>126533</v>
      </c>
      <c r="D17">
        <f>'SD district-data'!J17</f>
        <v>49278</v>
      </c>
      <c r="E17">
        <f>'SD district-data'!K17</f>
        <v>77255</v>
      </c>
      <c r="F17" s="1">
        <f t="shared" si="0"/>
        <v>0.38944781203322454</v>
      </c>
      <c r="G17" s="1">
        <f t="shared" si="0"/>
        <v>0.61055218796677546</v>
      </c>
      <c r="H17" s="3">
        <f t="shared" si="1"/>
        <v>0</v>
      </c>
      <c r="I17" s="3">
        <f t="shared" si="2"/>
        <v>1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district-data'!I18</f>
        <v>158322</v>
      </c>
      <c r="D18">
        <f>'SD district-data'!J18</f>
        <v>92976</v>
      </c>
      <c r="E18">
        <f>'SD district-data'!K18</f>
        <v>65346</v>
      </c>
      <c r="F18" s="1">
        <f t="shared" si="0"/>
        <v>0.58725887747754579</v>
      </c>
      <c r="G18" s="1">
        <f t="shared" si="0"/>
        <v>0.41274112252245426</v>
      </c>
      <c r="H18" s="3">
        <f t="shared" si="1"/>
        <v>1</v>
      </c>
      <c r="I18" s="3">
        <f t="shared" si="2"/>
        <v>0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district-data'!I19</f>
        <v>134279</v>
      </c>
      <c r="D19">
        <f>'SD district-data'!J19</f>
        <v>40829</v>
      </c>
      <c r="E19">
        <f>'SD district-data'!K19</f>
        <v>93450</v>
      </c>
      <c r="F19" s="1">
        <f t="shared" ref="F19:G35" si="3">D19/$C19</f>
        <v>0.3040609477282375</v>
      </c>
      <c r="G19" s="1">
        <f t="shared" si="3"/>
        <v>0.69593905227176256</v>
      </c>
      <c r="H19" s="3">
        <f t="shared" si="1"/>
        <v>0</v>
      </c>
      <c r="I19" s="3">
        <f t="shared" si="2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district-data'!I20</f>
        <v>151731</v>
      </c>
      <c r="D20">
        <f>'SD district-data'!J20</f>
        <v>79648</v>
      </c>
      <c r="E20">
        <f>'SD district-data'!K20</f>
        <v>72083</v>
      </c>
      <c r="F20" s="1">
        <f t="shared" si="3"/>
        <v>0.52492898616630745</v>
      </c>
      <c r="G20" s="1">
        <f t="shared" si="3"/>
        <v>0.47507101383369255</v>
      </c>
      <c r="H20" s="3">
        <f t="shared" si="1"/>
        <v>1</v>
      </c>
      <c r="I20" s="3">
        <f t="shared" si="2"/>
        <v>0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district-data'!I21</f>
        <v>146848</v>
      </c>
      <c r="D21">
        <f>'SD district-data'!J21</f>
        <v>49822</v>
      </c>
      <c r="E21">
        <f>'SD district-data'!K21</f>
        <v>97026</v>
      </c>
      <c r="F21" s="1">
        <f t="shared" si="3"/>
        <v>0.33927598605360643</v>
      </c>
      <c r="G21" s="1">
        <f t="shared" si="3"/>
        <v>0.66072401394639357</v>
      </c>
      <c r="H21" s="3">
        <f t="shared" si="1"/>
        <v>0</v>
      </c>
      <c r="I21" s="3">
        <f t="shared" si="2"/>
        <v>1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district-data'!I22</f>
        <v>117363</v>
      </c>
      <c r="D22">
        <f>'SD district-data'!J22</f>
        <v>42463</v>
      </c>
      <c r="E22">
        <f>'SD district-data'!K22</f>
        <v>74900</v>
      </c>
      <c r="F22" s="1">
        <f t="shared" si="3"/>
        <v>0.36180908804308004</v>
      </c>
      <c r="G22" s="1">
        <f t="shared" si="3"/>
        <v>0.63819091195692002</v>
      </c>
      <c r="H22" s="3">
        <f t="shared" si="1"/>
        <v>0</v>
      </c>
      <c r="I22" s="3">
        <f t="shared" si="2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district-data'!I23</f>
        <v>127729</v>
      </c>
      <c r="D23">
        <f>'SD district-data'!J23</f>
        <v>70464</v>
      </c>
      <c r="E23">
        <f>'SD district-data'!K23</f>
        <v>57265</v>
      </c>
      <c r="F23" s="1">
        <f t="shared" si="3"/>
        <v>0.55166798456106292</v>
      </c>
      <c r="G23" s="1">
        <f t="shared" si="3"/>
        <v>0.44833201543893714</v>
      </c>
      <c r="H23" s="3">
        <f t="shared" si="1"/>
        <v>1</v>
      </c>
      <c r="I23" s="3">
        <f t="shared" si="2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district-data'!I24</f>
        <v>130573</v>
      </c>
      <c r="D24">
        <f>'SD district-data'!J24</f>
        <v>49440</v>
      </c>
      <c r="E24">
        <f>'SD district-data'!K24</f>
        <v>81133</v>
      </c>
      <c r="F24" s="1">
        <f t="shared" si="3"/>
        <v>0.37863876911765831</v>
      </c>
      <c r="G24" s="1">
        <f t="shared" si="3"/>
        <v>0.62136123088234163</v>
      </c>
      <c r="H24" s="3">
        <f t="shared" si="1"/>
        <v>0</v>
      </c>
      <c r="I24" s="3">
        <f t="shared" si="2"/>
        <v>1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district-data'!I25</f>
        <v>117362</v>
      </c>
      <c r="D25">
        <f>'SD district-data'!J25</f>
        <v>75661</v>
      </c>
      <c r="E25">
        <f>'SD district-data'!K25</f>
        <v>41701</v>
      </c>
      <c r="F25" s="1">
        <f t="shared" si="3"/>
        <v>0.64468056099930127</v>
      </c>
      <c r="G25" s="1">
        <f t="shared" si="3"/>
        <v>0.35531943900069868</v>
      </c>
      <c r="H25" s="3">
        <f t="shared" si="1"/>
        <v>1</v>
      </c>
      <c r="I25" s="3">
        <f t="shared" si="2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district-data'!I26</f>
        <v>149706</v>
      </c>
      <c r="D26">
        <f>'SD district-data'!J26</f>
        <v>89826</v>
      </c>
      <c r="E26">
        <f>'SD district-data'!K26</f>
        <v>59880</v>
      </c>
      <c r="F26" s="1">
        <f t="shared" si="3"/>
        <v>0.60001603142158633</v>
      </c>
      <c r="G26" s="1">
        <f t="shared" si="3"/>
        <v>0.39998396857841367</v>
      </c>
      <c r="H26" s="3">
        <f t="shared" si="1"/>
        <v>1</v>
      </c>
      <c r="I26" s="3">
        <f t="shared" si="2"/>
        <v>0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district-data'!I27</f>
        <v>109520</v>
      </c>
      <c r="D27">
        <f>'SD district-data'!J27</f>
        <v>54430</v>
      </c>
      <c r="E27">
        <f>'SD district-data'!K27</f>
        <v>55090</v>
      </c>
      <c r="F27" s="1">
        <f t="shared" si="3"/>
        <v>0.49698685171658147</v>
      </c>
      <c r="G27" s="1">
        <f t="shared" si="3"/>
        <v>0.50301314828341859</v>
      </c>
      <c r="H27" s="3">
        <f t="shared" si="1"/>
        <v>0</v>
      </c>
      <c r="I27" s="3">
        <f t="shared" si="2"/>
        <v>1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district-data'!I28</f>
        <v>125937</v>
      </c>
      <c r="D28">
        <f>'SD district-data'!J28</f>
        <v>39483</v>
      </c>
      <c r="E28">
        <f>'SD district-data'!K28</f>
        <v>86454</v>
      </c>
      <c r="F28" s="1">
        <f t="shared" si="3"/>
        <v>0.31351389980704636</v>
      </c>
      <c r="G28" s="1">
        <f t="shared" si="3"/>
        <v>0.68648610019295364</v>
      </c>
      <c r="H28" s="3">
        <f t="shared" si="1"/>
        <v>0</v>
      </c>
      <c r="I28" s="3">
        <f t="shared" si="2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district-data'!I29</f>
        <v>134530</v>
      </c>
      <c r="D29">
        <f>'SD district-data'!J29</f>
        <v>88404</v>
      </c>
      <c r="E29">
        <f>'SD district-data'!K29</f>
        <v>46126</v>
      </c>
      <c r="F29" s="1">
        <f t="shared" si="3"/>
        <v>0.65713223816249167</v>
      </c>
      <c r="G29" s="1">
        <f t="shared" si="3"/>
        <v>0.34286776183750839</v>
      </c>
      <c r="H29" s="3">
        <f t="shared" si="1"/>
        <v>1</v>
      </c>
      <c r="I29" s="3">
        <f t="shared" si="2"/>
        <v>0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district-data'!I30</f>
        <v>127490</v>
      </c>
      <c r="D30">
        <f>'SD district-data'!J30</f>
        <v>73881</v>
      </c>
      <c r="E30">
        <f>'SD district-data'!K30</f>
        <v>53609</v>
      </c>
      <c r="F30" s="1">
        <f t="shared" si="3"/>
        <v>0.57950427484508593</v>
      </c>
      <c r="G30" s="1">
        <f t="shared" si="3"/>
        <v>0.42049572515491412</v>
      </c>
      <c r="H30" s="3">
        <f t="shared" si="1"/>
        <v>1</v>
      </c>
      <c r="I30" s="3">
        <f t="shared" si="2"/>
        <v>0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district-data'!I31</f>
        <v>138371</v>
      </c>
      <c r="D31">
        <f>'SD district-data'!J31</f>
        <v>49173</v>
      </c>
      <c r="E31">
        <f>'SD district-data'!K31</f>
        <v>89198</v>
      </c>
      <c r="F31" s="1">
        <f t="shared" si="3"/>
        <v>0.3553707062896127</v>
      </c>
      <c r="G31" s="1">
        <f t="shared" si="3"/>
        <v>0.64462929371038724</v>
      </c>
      <c r="H31" s="3">
        <f t="shared" si="1"/>
        <v>0</v>
      </c>
      <c r="I31" s="3">
        <f t="shared" si="2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district-data'!I32</f>
        <v>120926</v>
      </c>
      <c r="D32">
        <f>'SD district-data'!J32</f>
        <v>44947</v>
      </c>
      <c r="E32">
        <f>'SD district-data'!K32</f>
        <v>75979</v>
      </c>
      <c r="F32" s="1">
        <f t="shared" si="3"/>
        <v>0.37169012453897426</v>
      </c>
      <c r="G32" s="1">
        <f t="shared" si="3"/>
        <v>0.62830987546102579</v>
      </c>
      <c r="H32" s="3">
        <f t="shared" si="1"/>
        <v>0</v>
      </c>
      <c r="I32" s="3">
        <f t="shared" si="2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district-data'!I33</f>
        <v>122091</v>
      </c>
      <c r="D33">
        <f>'SD district-data'!J33</f>
        <v>42760</v>
      </c>
      <c r="E33">
        <f>'SD district-data'!K33</f>
        <v>79331</v>
      </c>
      <c r="F33" s="1">
        <f t="shared" si="3"/>
        <v>0.35023056572556538</v>
      </c>
      <c r="G33" s="1">
        <f t="shared" si="3"/>
        <v>0.64976943427443468</v>
      </c>
      <c r="H33" s="3">
        <f t="shared" si="1"/>
        <v>0</v>
      </c>
      <c r="I33" s="3">
        <f t="shared" si="2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district-data'!I34</f>
        <v>135415</v>
      </c>
      <c r="D34">
        <f>'SD district-data'!J34</f>
        <v>62860</v>
      </c>
      <c r="E34">
        <f>'SD district-data'!K34</f>
        <v>72555</v>
      </c>
      <c r="F34" s="1">
        <f t="shared" si="3"/>
        <v>0.46420263634013958</v>
      </c>
      <c r="G34" s="1">
        <f t="shared" si="3"/>
        <v>0.53579736365986042</v>
      </c>
      <c r="H34" s="3">
        <f t="shared" si="1"/>
        <v>0</v>
      </c>
      <c r="I34" s="3">
        <f t="shared" si="2"/>
        <v>1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district-data'!I35</f>
        <v>118287</v>
      </c>
      <c r="D35">
        <f>'SD district-data'!J35</f>
        <v>44198</v>
      </c>
      <c r="E35">
        <f>'SD district-data'!K35</f>
        <v>74089</v>
      </c>
      <c r="F35" s="1">
        <f t="shared" si="3"/>
        <v>0.37365052795319859</v>
      </c>
      <c r="G35" s="1">
        <f t="shared" si="3"/>
        <v>0.62634947204680147</v>
      </c>
      <c r="H35" s="3">
        <f t="shared" si="1"/>
        <v>0</v>
      </c>
      <c r="I35" s="3">
        <f t="shared" si="2"/>
        <v>1</v>
      </c>
    </row>
  </sheetData>
  <conditionalFormatting sqref="F2:F35 H2:H35">
    <cfRule type="expression" dxfId="11" priority="4">
      <formula>F2&gt;G2</formula>
    </cfRule>
  </conditionalFormatting>
  <conditionalFormatting sqref="G2:G35 I2:I35">
    <cfRule type="expression" dxfId="10" priority="3">
      <formula>G2&gt;F2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K4" sqref="K4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district-data'!L1</f>
        <v>Total_2018_Sen</v>
      </c>
      <c r="D1" t="str">
        <f>'SD district-data'!M1</f>
        <v>Dem_2018_Sen</v>
      </c>
      <c r="E1" t="str">
        <f>'SD district-data'!N1</f>
        <v>Rep_2018_Sen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SUM(C3:C3035)</f>
        <v>4416067</v>
      </c>
      <c r="D2">
        <f>SUM(D3:D3035)</f>
        <v>2358508</v>
      </c>
      <c r="E2">
        <f>SUM(E3:E3035)</f>
        <v>2057559</v>
      </c>
      <c r="F2" s="1">
        <f>D2/$C2</f>
        <v>0.53407432450639902</v>
      </c>
      <c r="G2" s="1">
        <f>E2/$C2</f>
        <v>0.46592567549360098</v>
      </c>
      <c r="H2" s="3">
        <f>SUM(H3:H35)</f>
        <v>18</v>
      </c>
      <c r="I2" s="3">
        <f>SUM(I3:I35)</f>
        <v>15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district-data'!L3</f>
        <v>126703</v>
      </c>
      <c r="D3">
        <f>'SD district-data'!M3</f>
        <v>81622</v>
      </c>
      <c r="E3">
        <f>'SD district-data'!N3</f>
        <v>45081</v>
      </c>
      <c r="F3" s="1">
        <f t="shared" ref="F3:G18" si="0">D3/$C3</f>
        <v>0.64419942700646393</v>
      </c>
      <c r="G3" s="1">
        <f t="shared" si="0"/>
        <v>0.35580057299353607</v>
      </c>
      <c r="H3" s="3">
        <f>IF(F3&gt;G3,1,0)</f>
        <v>1</v>
      </c>
      <c r="I3" s="3">
        <f>IF(G3&gt;F3,1,0)</f>
        <v>0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district-data'!L4</f>
        <v>137795</v>
      </c>
      <c r="D4">
        <f>'SD district-data'!M4</f>
        <v>69195</v>
      </c>
      <c r="E4">
        <f>'SD district-data'!N4</f>
        <v>68600</v>
      </c>
      <c r="F4" s="1">
        <f t="shared" si="0"/>
        <v>0.50215900431800864</v>
      </c>
      <c r="G4" s="1">
        <f t="shared" si="0"/>
        <v>0.49784099568199136</v>
      </c>
      <c r="H4" s="3">
        <f t="shared" ref="H4:H35" si="1">IF(F4&gt;G4,1,0)</f>
        <v>1</v>
      </c>
      <c r="I4" s="3">
        <f t="shared" ref="I4:I35" si="2">IF(G4&gt;F4,1,0)</f>
        <v>0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district-data'!L5</f>
        <v>153645</v>
      </c>
      <c r="D5">
        <f>'SD district-data'!M5</f>
        <v>128307</v>
      </c>
      <c r="E5">
        <f>'SD district-data'!N5</f>
        <v>25338</v>
      </c>
      <c r="F5" s="1">
        <f t="shared" si="0"/>
        <v>0.83508737674509426</v>
      </c>
      <c r="G5" s="1">
        <f t="shared" si="0"/>
        <v>0.1649126232549058</v>
      </c>
      <c r="H5" s="3">
        <f t="shared" si="1"/>
        <v>1</v>
      </c>
      <c r="I5" s="3">
        <f t="shared" si="2"/>
        <v>0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district-data'!L6</f>
        <v>129551</v>
      </c>
      <c r="D6">
        <f>'SD district-data'!M6</f>
        <v>51365</v>
      </c>
      <c r="E6">
        <f>'SD district-data'!N6</f>
        <v>78186</v>
      </c>
      <c r="F6" s="1">
        <f t="shared" si="0"/>
        <v>0.39648478205494359</v>
      </c>
      <c r="G6" s="1">
        <f t="shared" si="0"/>
        <v>0.60351521794505636</v>
      </c>
      <c r="H6" s="3">
        <f t="shared" si="1"/>
        <v>0</v>
      </c>
      <c r="I6" s="3">
        <f t="shared" si="2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district-data'!L7</f>
        <v>146064</v>
      </c>
      <c r="D7">
        <f>'SD district-data'!M7</f>
        <v>93122</v>
      </c>
      <c r="E7">
        <f>'SD district-data'!N7</f>
        <v>52942</v>
      </c>
      <c r="F7" s="1">
        <f t="shared" si="0"/>
        <v>0.63754244714645636</v>
      </c>
      <c r="G7" s="1">
        <f t="shared" si="0"/>
        <v>0.36245755285354364</v>
      </c>
      <c r="H7" s="3">
        <f t="shared" si="1"/>
        <v>1</v>
      </c>
      <c r="I7" s="3">
        <f t="shared" si="2"/>
        <v>0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district-data'!L8</f>
        <v>127152</v>
      </c>
      <c r="D8">
        <f>'SD district-data'!M8</f>
        <v>80219</v>
      </c>
      <c r="E8">
        <f>'SD district-data'!N8</f>
        <v>46933</v>
      </c>
      <c r="F8" s="1">
        <f t="shared" si="0"/>
        <v>0.63089058764313577</v>
      </c>
      <c r="G8" s="1">
        <f t="shared" si="0"/>
        <v>0.36910941235686423</v>
      </c>
      <c r="H8" s="3">
        <f t="shared" si="1"/>
        <v>1</v>
      </c>
      <c r="I8" s="3">
        <f t="shared" si="2"/>
        <v>0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district-data'!L9</f>
        <v>131835</v>
      </c>
      <c r="D9">
        <f>'SD district-data'!M9</f>
        <v>71724</v>
      </c>
      <c r="E9">
        <f>'SD district-data'!N9</f>
        <v>60111</v>
      </c>
      <c r="F9" s="1">
        <f t="shared" si="0"/>
        <v>0.54404369097735805</v>
      </c>
      <c r="G9" s="1">
        <f t="shared" si="0"/>
        <v>0.45595630902264195</v>
      </c>
      <c r="H9" s="3">
        <f t="shared" si="1"/>
        <v>1</v>
      </c>
      <c r="I9" s="3">
        <f t="shared" si="2"/>
        <v>0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district-data'!L10</f>
        <v>152814</v>
      </c>
      <c r="D10">
        <f>'SD district-data'!M10</f>
        <v>92797</v>
      </c>
      <c r="E10">
        <f>'SD district-data'!N10</f>
        <v>60017</v>
      </c>
      <c r="F10" s="1">
        <f t="shared" si="0"/>
        <v>0.60725457091627733</v>
      </c>
      <c r="G10" s="1">
        <f t="shared" si="0"/>
        <v>0.39274542908372267</v>
      </c>
      <c r="H10" s="3">
        <f t="shared" si="1"/>
        <v>1</v>
      </c>
      <c r="I10" s="3">
        <f t="shared" si="2"/>
        <v>0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district-data'!L11</f>
        <v>133371</v>
      </c>
      <c r="D11">
        <f>'SD district-data'!M11</f>
        <v>65391</v>
      </c>
      <c r="E11">
        <f>'SD district-data'!N11</f>
        <v>67980</v>
      </c>
      <c r="F11" s="1">
        <f t="shared" si="0"/>
        <v>0.49029399194727491</v>
      </c>
      <c r="G11" s="1">
        <f t="shared" si="0"/>
        <v>0.50970600805272515</v>
      </c>
      <c r="H11" s="3">
        <f t="shared" si="1"/>
        <v>0</v>
      </c>
      <c r="I11" s="3">
        <f t="shared" si="2"/>
        <v>1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district-data'!L12</f>
        <v>131131</v>
      </c>
      <c r="D12">
        <f>'SD district-data'!M12</f>
        <v>59211</v>
      </c>
      <c r="E12">
        <f>'SD district-data'!N12</f>
        <v>71920</v>
      </c>
      <c r="F12" s="1">
        <f t="shared" si="0"/>
        <v>0.45154082558662711</v>
      </c>
      <c r="G12" s="1">
        <f t="shared" si="0"/>
        <v>0.54845917441337289</v>
      </c>
      <c r="H12" s="3">
        <f t="shared" si="1"/>
        <v>0</v>
      </c>
      <c r="I12" s="3">
        <f t="shared" si="2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district-data'!L13</f>
        <v>124972</v>
      </c>
      <c r="D13">
        <f>'SD district-data'!M13</f>
        <v>72590</v>
      </c>
      <c r="E13">
        <f>'SD district-data'!N13</f>
        <v>52382</v>
      </c>
      <c r="F13" s="1">
        <f t="shared" si="0"/>
        <v>0.58085011042473511</v>
      </c>
      <c r="G13" s="1">
        <f t="shared" si="0"/>
        <v>0.41914988957526483</v>
      </c>
      <c r="H13" s="3">
        <f t="shared" si="1"/>
        <v>1</v>
      </c>
      <c r="I13" s="3">
        <f t="shared" si="2"/>
        <v>0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district-data'!L14</f>
        <v>133514</v>
      </c>
      <c r="D14">
        <f>'SD district-data'!M14</f>
        <v>43177</v>
      </c>
      <c r="E14">
        <f>'SD district-data'!N14</f>
        <v>90337</v>
      </c>
      <c r="F14" s="1">
        <f t="shared" si="0"/>
        <v>0.32338930748835326</v>
      </c>
      <c r="G14" s="1">
        <f t="shared" si="0"/>
        <v>0.67661069251164674</v>
      </c>
      <c r="H14" s="3">
        <f t="shared" si="1"/>
        <v>0</v>
      </c>
      <c r="I14" s="3">
        <f t="shared" si="2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district-data'!L15</f>
        <v>116632</v>
      </c>
      <c r="D15">
        <f>'SD district-data'!M15</f>
        <v>81411</v>
      </c>
      <c r="E15">
        <f>'SD district-data'!N15</f>
        <v>35221</v>
      </c>
      <c r="F15" s="1">
        <f t="shared" si="0"/>
        <v>0.69801598189176217</v>
      </c>
      <c r="G15" s="1">
        <f t="shared" si="0"/>
        <v>0.30198401810823788</v>
      </c>
      <c r="H15" s="3">
        <f t="shared" si="1"/>
        <v>1</v>
      </c>
      <c r="I15" s="3">
        <f t="shared" si="2"/>
        <v>0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district-data'!L16</f>
        <v>146529</v>
      </c>
      <c r="D16">
        <f>'SD district-data'!M16</f>
        <v>63375</v>
      </c>
      <c r="E16">
        <f>'SD district-data'!N16</f>
        <v>83154</v>
      </c>
      <c r="F16" s="1">
        <f t="shared" si="0"/>
        <v>0.43250824068955634</v>
      </c>
      <c r="G16" s="1">
        <f t="shared" si="0"/>
        <v>0.56749175931044371</v>
      </c>
      <c r="H16" s="3">
        <f t="shared" si="1"/>
        <v>0</v>
      </c>
      <c r="I16" s="3">
        <f t="shared" si="2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district-data'!L17</f>
        <v>128172</v>
      </c>
      <c r="D17">
        <f>'SD district-data'!M17</f>
        <v>58660</v>
      </c>
      <c r="E17">
        <f>'SD district-data'!N17</f>
        <v>69512</v>
      </c>
      <c r="F17" s="1">
        <f t="shared" si="0"/>
        <v>0.45766626096183255</v>
      </c>
      <c r="G17" s="1">
        <f t="shared" si="0"/>
        <v>0.54233373903816751</v>
      </c>
      <c r="H17" s="3">
        <f t="shared" si="1"/>
        <v>0</v>
      </c>
      <c r="I17" s="3">
        <f t="shared" si="2"/>
        <v>1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district-data'!L18</f>
        <v>159191</v>
      </c>
      <c r="D18">
        <f>'SD district-data'!M18</f>
        <v>105153</v>
      </c>
      <c r="E18">
        <f>'SD district-data'!N18</f>
        <v>54038</v>
      </c>
      <c r="F18" s="1">
        <f t="shared" si="0"/>
        <v>0.66054613640218351</v>
      </c>
      <c r="G18" s="1">
        <f t="shared" si="0"/>
        <v>0.33945386359781649</v>
      </c>
      <c r="H18" s="3">
        <f t="shared" si="1"/>
        <v>1</v>
      </c>
      <c r="I18" s="3">
        <f t="shared" si="2"/>
        <v>0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district-data'!L19</f>
        <v>136518</v>
      </c>
      <c r="D19">
        <f>'SD district-data'!M19</f>
        <v>47313</v>
      </c>
      <c r="E19">
        <f>'SD district-data'!N19</f>
        <v>89205</v>
      </c>
      <c r="F19" s="1">
        <f t="shared" ref="F19:G35" si="3">D19/$C19</f>
        <v>0.34656968311870961</v>
      </c>
      <c r="G19" s="1">
        <f t="shared" si="3"/>
        <v>0.65343031688129039</v>
      </c>
      <c r="H19" s="3">
        <f t="shared" si="1"/>
        <v>0</v>
      </c>
      <c r="I19" s="3">
        <f t="shared" si="2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district-data'!L20</f>
        <v>154419</v>
      </c>
      <c r="D20">
        <f>'SD district-data'!M20</f>
        <v>87460</v>
      </c>
      <c r="E20">
        <f>'SD district-data'!N20</f>
        <v>66959</v>
      </c>
      <c r="F20" s="1">
        <f t="shared" si="3"/>
        <v>0.56638108004843968</v>
      </c>
      <c r="G20" s="1">
        <f t="shared" si="3"/>
        <v>0.43361891995156038</v>
      </c>
      <c r="H20" s="3">
        <f t="shared" si="1"/>
        <v>1</v>
      </c>
      <c r="I20" s="3">
        <f t="shared" si="2"/>
        <v>0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district-data'!L21</f>
        <v>148661</v>
      </c>
      <c r="D21">
        <f>'SD district-data'!M21</f>
        <v>60372</v>
      </c>
      <c r="E21">
        <f>'SD district-data'!N21</f>
        <v>88289</v>
      </c>
      <c r="F21" s="1">
        <f t="shared" si="3"/>
        <v>0.40610516544352587</v>
      </c>
      <c r="G21" s="1">
        <f t="shared" si="3"/>
        <v>0.59389483455647407</v>
      </c>
      <c r="H21" s="3">
        <f t="shared" si="1"/>
        <v>0</v>
      </c>
      <c r="I21" s="3">
        <f t="shared" si="2"/>
        <v>1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district-data'!L22</f>
        <v>119270</v>
      </c>
      <c r="D22">
        <f>'SD district-data'!M22</f>
        <v>52329</v>
      </c>
      <c r="E22">
        <f>'SD district-data'!N22</f>
        <v>66941</v>
      </c>
      <c r="F22" s="1">
        <f t="shared" si="3"/>
        <v>0.43874402615913471</v>
      </c>
      <c r="G22" s="1">
        <f t="shared" si="3"/>
        <v>0.56125597384086523</v>
      </c>
      <c r="H22" s="3">
        <f t="shared" si="1"/>
        <v>0</v>
      </c>
      <c r="I22" s="3">
        <f t="shared" si="2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district-data'!L23</f>
        <v>128197</v>
      </c>
      <c r="D23">
        <f>'SD district-data'!M23</f>
        <v>75141</v>
      </c>
      <c r="E23">
        <f>'SD district-data'!N23</f>
        <v>53056</v>
      </c>
      <c r="F23" s="1">
        <f t="shared" si="3"/>
        <v>0.58613696108333269</v>
      </c>
      <c r="G23" s="1">
        <f t="shared" si="3"/>
        <v>0.41386303891666731</v>
      </c>
      <c r="H23" s="3">
        <f t="shared" si="1"/>
        <v>1</v>
      </c>
      <c r="I23" s="3">
        <f t="shared" si="2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district-data'!L24</f>
        <v>133310</v>
      </c>
      <c r="D24">
        <f>'SD district-data'!M24</f>
        <v>56460</v>
      </c>
      <c r="E24">
        <f>'SD district-data'!N24</f>
        <v>76850</v>
      </c>
      <c r="F24" s="1">
        <f t="shared" si="3"/>
        <v>0.42352411672042606</v>
      </c>
      <c r="G24" s="1">
        <f t="shared" si="3"/>
        <v>0.57647588327957389</v>
      </c>
      <c r="H24" s="3">
        <f t="shared" si="1"/>
        <v>0</v>
      </c>
      <c r="I24" s="3">
        <f t="shared" si="2"/>
        <v>1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district-data'!L25</f>
        <v>118290</v>
      </c>
      <c r="D25">
        <f>'SD district-data'!M25</f>
        <v>83244</v>
      </c>
      <c r="E25">
        <f>'SD district-data'!N25</f>
        <v>35046</v>
      </c>
      <c r="F25" s="1">
        <f t="shared" si="3"/>
        <v>0.70372812579254373</v>
      </c>
      <c r="G25" s="1">
        <f t="shared" si="3"/>
        <v>0.29627187420745627</v>
      </c>
      <c r="H25" s="3">
        <f t="shared" si="1"/>
        <v>1</v>
      </c>
      <c r="I25" s="3">
        <f t="shared" si="2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district-data'!L26</f>
        <v>151487</v>
      </c>
      <c r="D26">
        <f>'SD district-data'!M26</f>
        <v>96587</v>
      </c>
      <c r="E26">
        <f>'SD district-data'!N26</f>
        <v>54900</v>
      </c>
      <c r="F26" s="1">
        <f t="shared" si="3"/>
        <v>0.63759266471710441</v>
      </c>
      <c r="G26" s="1">
        <f t="shared" si="3"/>
        <v>0.36240733528289554</v>
      </c>
      <c r="H26" s="3">
        <f t="shared" si="1"/>
        <v>1</v>
      </c>
      <c r="I26" s="3">
        <f t="shared" si="2"/>
        <v>0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district-data'!L27</f>
        <v>110041</v>
      </c>
      <c r="D27">
        <f>'SD district-data'!M27</f>
        <v>62069</v>
      </c>
      <c r="E27">
        <f>'SD district-data'!N27</f>
        <v>47972</v>
      </c>
      <c r="F27" s="1">
        <f t="shared" si="3"/>
        <v>0.56405339827882339</v>
      </c>
      <c r="G27" s="1">
        <f t="shared" si="3"/>
        <v>0.43594660172117666</v>
      </c>
      <c r="H27" s="3">
        <f t="shared" si="1"/>
        <v>1</v>
      </c>
      <c r="I27" s="3">
        <f t="shared" si="2"/>
        <v>0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district-data'!L28</f>
        <v>127368</v>
      </c>
      <c r="D28">
        <f>'SD district-data'!M28</f>
        <v>50656</v>
      </c>
      <c r="E28">
        <f>'SD district-data'!N28</f>
        <v>76712</v>
      </c>
      <c r="F28" s="1">
        <f t="shared" si="3"/>
        <v>0.39771371145028578</v>
      </c>
      <c r="G28" s="1">
        <f t="shared" si="3"/>
        <v>0.60228628854971422</v>
      </c>
      <c r="H28" s="3">
        <f t="shared" si="1"/>
        <v>0</v>
      </c>
      <c r="I28" s="3">
        <f t="shared" si="2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district-data'!L29</f>
        <v>135586</v>
      </c>
      <c r="D29">
        <f>'SD district-data'!M29</f>
        <v>97013</v>
      </c>
      <c r="E29">
        <f>'SD district-data'!N29</f>
        <v>38573</v>
      </c>
      <c r="F29" s="1">
        <f t="shared" si="3"/>
        <v>0.71550897585296414</v>
      </c>
      <c r="G29" s="1">
        <f t="shared" si="3"/>
        <v>0.28449102414703581</v>
      </c>
      <c r="H29" s="3">
        <f t="shared" si="1"/>
        <v>1</v>
      </c>
      <c r="I29" s="3">
        <f t="shared" si="2"/>
        <v>0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district-data'!L30</f>
        <v>130639</v>
      </c>
      <c r="D30">
        <f>'SD district-data'!M30</f>
        <v>80464</v>
      </c>
      <c r="E30">
        <f>'SD district-data'!N30</f>
        <v>50175</v>
      </c>
      <c r="F30" s="1">
        <f t="shared" si="3"/>
        <v>0.6159263313405644</v>
      </c>
      <c r="G30" s="1">
        <f t="shared" si="3"/>
        <v>0.38407366865943554</v>
      </c>
      <c r="H30" s="3">
        <f t="shared" si="1"/>
        <v>1</v>
      </c>
      <c r="I30" s="3">
        <f t="shared" si="2"/>
        <v>0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district-data'!L31</f>
        <v>138969</v>
      </c>
      <c r="D31">
        <f>'SD district-data'!M31</f>
        <v>59576</v>
      </c>
      <c r="E31">
        <f>'SD district-data'!N31</f>
        <v>79393</v>
      </c>
      <c r="F31" s="1">
        <f t="shared" si="3"/>
        <v>0.42869992588275085</v>
      </c>
      <c r="G31" s="1">
        <f t="shared" si="3"/>
        <v>0.57130007411724915</v>
      </c>
      <c r="H31" s="3">
        <f t="shared" si="1"/>
        <v>0</v>
      </c>
      <c r="I31" s="3">
        <f t="shared" si="2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district-data'!L32</f>
        <v>122134</v>
      </c>
      <c r="D32">
        <f>'SD district-data'!M32</f>
        <v>53029</v>
      </c>
      <c r="E32">
        <f>'SD district-data'!N32</f>
        <v>69105</v>
      </c>
      <c r="F32" s="1">
        <f t="shared" si="3"/>
        <v>0.43418704046375295</v>
      </c>
      <c r="G32" s="1">
        <f t="shared" si="3"/>
        <v>0.56581295953624711</v>
      </c>
      <c r="H32" s="3">
        <f t="shared" si="1"/>
        <v>0</v>
      </c>
      <c r="I32" s="3">
        <f t="shared" si="2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district-data'!L33</f>
        <v>123985</v>
      </c>
      <c r="D33">
        <f>'SD district-data'!M33</f>
        <v>52805</v>
      </c>
      <c r="E33">
        <f>'SD district-data'!N33</f>
        <v>71180</v>
      </c>
      <c r="F33" s="1">
        <f t="shared" si="3"/>
        <v>0.42589829414848568</v>
      </c>
      <c r="G33" s="1">
        <f t="shared" si="3"/>
        <v>0.57410170585151432</v>
      </c>
      <c r="H33" s="3">
        <f t="shared" si="1"/>
        <v>0</v>
      </c>
      <c r="I33" s="3">
        <f t="shared" si="2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district-data'!L34</f>
        <v>137735</v>
      </c>
      <c r="D34">
        <f>'SD district-data'!M34</f>
        <v>72816</v>
      </c>
      <c r="E34">
        <f>'SD district-data'!N34</f>
        <v>64919</v>
      </c>
      <c r="F34" s="1">
        <f t="shared" si="3"/>
        <v>0.52866736849747709</v>
      </c>
      <c r="G34" s="1">
        <f t="shared" si="3"/>
        <v>0.47133263150252297</v>
      </c>
      <c r="H34" s="3">
        <f t="shared" si="1"/>
        <v>1</v>
      </c>
      <c r="I34" s="3">
        <f t="shared" si="2"/>
        <v>0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district-data'!L35</f>
        <v>120387</v>
      </c>
      <c r="D35">
        <f>'SD district-data'!M35</f>
        <v>53855</v>
      </c>
      <c r="E35">
        <f>'SD district-data'!N35</f>
        <v>66532</v>
      </c>
      <c r="F35" s="1">
        <f t="shared" si="3"/>
        <v>0.44734896625050879</v>
      </c>
      <c r="G35" s="1">
        <f t="shared" si="3"/>
        <v>0.55265103374949121</v>
      </c>
      <c r="H35" s="3">
        <f t="shared" si="1"/>
        <v>0</v>
      </c>
      <c r="I35" s="3">
        <f t="shared" si="2"/>
        <v>1</v>
      </c>
    </row>
  </sheetData>
  <conditionalFormatting sqref="F2:F35 H2:H35">
    <cfRule type="expression" dxfId="9" priority="4">
      <formula>F2&gt;G2</formula>
    </cfRule>
  </conditionalFormatting>
  <conditionalFormatting sqref="G2:G35 I2:I35">
    <cfRule type="expression" dxfId="8" priority="3">
      <formula>G2&gt;F2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K22" sqref="K2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district-data'!O1</f>
        <v>Total_2018_Gov</v>
      </c>
      <c r="D1" t="str">
        <f>'SD district-data'!P1</f>
        <v>Dem_2018_Gov</v>
      </c>
      <c r="E1" t="str">
        <f>'SD district-data'!Q1</f>
        <v>Rep_2018_Gov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SUM(C3:C3035)</f>
        <v>4435462</v>
      </c>
      <c r="D2">
        <f>SUM(D3:D3035)</f>
        <v>2070046</v>
      </c>
      <c r="E2">
        <f>SUM(E3:E3035)</f>
        <v>2235825</v>
      </c>
      <c r="F2" s="1">
        <f>D2/$C2</f>
        <v>0.46670358127293166</v>
      </c>
      <c r="G2" s="1">
        <f>E2/$C2</f>
        <v>0.50407939466057872</v>
      </c>
      <c r="H2" s="3">
        <f>SUM(H3:H35)</f>
        <v>15</v>
      </c>
      <c r="I2" s="3">
        <f>SUM(I3:I35)</f>
        <v>18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district-data'!O3</f>
        <v>127344</v>
      </c>
      <c r="D3">
        <f>'SD district-data'!P3</f>
        <v>73370</v>
      </c>
      <c r="E3">
        <f>'SD district-data'!Q3</f>
        <v>50313</v>
      </c>
      <c r="F3" s="1">
        <f t="shared" ref="F3:G18" si="0">D3/$C3</f>
        <v>0.5761559241110692</v>
      </c>
      <c r="G3" s="1">
        <f t="shared" si="0"/>
        <v>0.39509517527327553</v>
      </c>
      <c r="H3" s="3">
        <f>IF(F3&gt;G3,1,0)</f>
        <v>1</v>
      </c>
      <c r="I3" s="3">
        <f>IF(G3&gt;F3,1,0)</f>
        <v>0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district-data'!O4</f>
        <v>139320</v>
      </c>
      <c r="D4">
        <f>'SD district-data'!P4</f>
        <v>56684</v>
      </c>
      <c r="E4">
        <f>'SD district-data'!Q4</f>
        <v>77818</v>
      </c>
      <c r="F4" s="1">
        <f t="shared" si="0"/>
        <v>0.40686190066035027</v>
      </c>
      <c r="G4" s="1">
        <f t="shared" si="0"/>
        <v>0.55855584266436975</v>
      </c>
      <c r="H4" s="3">
        <f t="shared" ref="H4:H35" si="1">IF(F4&gt;G4,1,0)</f>
        <v>0</v>
      </c>
      <c r="I4" s="3">
        <f t="shared" ref="I4:I35" si="2">IF(G4&gt;F4,1,0)</f>
        <v>1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district-data'!O5</f>
        <v>154263</v>
      </c>
      <c r="D5">
        <f>'SD district-data'!P5</f>
        <v>121739</v>
      </c>
      <c r="E5">
        <f>'SD district-data'!Q5</f>
        <v>29789</v>
      </c>
      <c r="F5" s="1">
        <f t="shared" si="0"/>
        <v>0.78916525673687143</v>
      </c>
      <c r="G5" s="1">
        <f t="shared" si="0"/>
        <v>0.19310528124047893</v>
      </c>
      <c r="H5" s="3">
        <f t="shared" si="1"/>
        <v>1</v>
      </c>
      <c r="I5" s="3">
        <f t="shared" si="2"/>
        <v>0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district-data'!O6</f>
        <v>129394</v>
      </c>
      <c r="D6">
        <f>'SD district-data'!P6</f>
        <v>44967</v>
      </c>
      <c r="E6">
        <f>'SD district-data'!Q6</f>
        <v>80738</v>
      </c>
      <c r="F6" s="1">
        <f t="shared" si="0"/>
        <v>0.34751997774239918</v>
      </c>
      <c r="G6" s="1">
        <f t="shared" si="0"/>
        <v>0.62397019954557398</v>
      </c>
      <c r="H6" s="3">
        <f t="shared" si="1"/>
        <v>0</v>
      </c>
      <c r="I6" s="3">
        <f t="shared" si="2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district-data'!O7</f>
        <v>146833</v>
      </c>
      <c r="D7">
        <f>'SD district-data'!P7</f>
        <v>82905</v>
      </c>
      <c r="E7">
        <f>'SD district-data'!Q7</f>
        <v>59971</v>
      </c>
      <c r="F7" s="1">
        <f t="shared" si="0"/>
        <v>0.56462103205682646</v>
      </c>
      <c r="G7" s="1">
        <f t="shared" si="0"/>
        <v>0.40842998508509665</v>
      </c>
      <c r="H7" s="3">
        <f t="shared" si="1"/>
        <v>1</v>
      </c>
      <c r="I7" s="3">
        <f t="shared" si="2"/>
        <v>0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district-data'!O8</f>
        <v>127477</v>
      </c>
      <c r="D8">
        <f>'SD district-data'!P8</f>
        <v>70865</v>
      </c>
      <c r="E8">
        <f>'SD district-data'!Q8</f>
        <v>52618</v>
      </c>
      <c r="F8" s="1">
        <f t="shared" si="0"/>
        <v>0.55590420232669424</v>
      </c>
      <c r="G8" s="1">
        <f t="shared" si="0"/>
        <v>0.41276465558492903</v>
      </c>
      <c r="H8" s="3">
        <f t="shared" si="1"/>
        <v>1</v>
      </c>
      <c r="I8" s="3">
        <f t="shared" si="2"/>
        <v>0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district-data'!O9</f>
        <v>132093</v>
      </c>
      <c r="D9">
        <f>'SD district-data'!P9</f>
        <v>64075</v>
      </c>
      <c r="E9">
        <f>'SD district-data'!Q9</f>
        <v>64366</v>
      </c>
      <c r="F9" s="1">
        <f t="shared" si="0"/>
        <v>0.48507490934417419</v>
      </c>
      <c r="G9" s="1">
        <f t="shared" si="0"/>
        <v>0.48727790268977161</v>
      </c>
      <c r="H9" s="3">
        <f t="shared" si="1"/>
        <v>0</v>
      </c>
      <c r="I9" s="3">
        <f t="shared" si="2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district-data'!O10</f>
        <v>153529</v>
      </c>
      <c r="D10">
        <f>'SD district-data'!P10</f>
        <v>84795</v>
      </c>
      <c r="E10">
        <f>'SD district-data'!Q10</f>
        <v>64674</v>
      </c>
      <c r="F10" s="1">
        <f t="shared" si="0"/>
        <v>0.55230607898182105</v>
      </c>
      <c r="G10" s="1">
        <f t="shared" si="0"/>
        <v>0.42124940564974694</v>
      </c>
      <c r="H10" s="3">
        <f t="shared" si="1"/>
        <v>1</v>
      </c>
      <c r="I10" s="3">
        <f t="shared" si="2"/>
        <v>0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district-data'!O11</f>
        <v>134004</v>
      </c>
      <c r="D11">
        <f>'SD district-data'!P11</f>
        <v>57239</v>
      </c>
      <c r="E11">
        <f>'SD district-data'!Q11</f>
        <v>72290</v>
      </c>
      <c r="F11" s="1">
        <f t="shared" si="0"/>
        <v>0.42714396585176562</v>
      </c>
      <c r="G11" s="1">
        <f t="shared" si="0"/>
        <v>0.53946150861168318</v>
      </c>
      <c r="H11" s="3">
        <f t="shared" si="1"/>
        <v>0</v>
      </c>
      <c r="I11" s="3">
        <f t="shared" si="2"/>
        <v>1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district-data'!O12</f>
        <v>131835</v>
      </c>
      <c r="D12">
        <f>'SD district-data'!P12</f>
        <v>47291</v>
      </c>
      <c r="E12">
        <f>'SD district-data'!Q12</f>
        <v>80163</v>
      </c>
      <c r="F12" s="1">
        <f t="shared" si="0"/>
        <v>0.35871354344445711</v>
      </c>
      <c r="G12" s="1">
        <f t="shared" si="0"/>
        <v>0.60805552395039253</v>
      </c>
      <c r="H12" s="3">
        <f t="shared" si="1"/>
        <v>0</v>
      </c>
      <c r="I12" s="3">
        <f t="shared" si="2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district-data'!O13</f>
        <v>125729</v>
      </c>
      <c r="D13">
        <f>'SD district-data'!P13</f>
        <v>62905</v>
      </c>
      <c r="E13">
        <f>'SD district-data'!Q13</f>
        <v>58863</v>
      </c>
      <c r="F13" s="1">
        <f t="shared" si="0"/>
        <v>0.50032212138806476</v>
      </c>
      <c r="G13" s="1">
        <f t="shared" si="0"/>
        <v>0.46817361149774517</v>
      </c>
      <c r="H13" s="3">
        <f t="shared" si="1"/>
        <v>1</v>
      </c>
      <c r="I13" s="3">
        <f t="shared" si="2"/>
        <v>0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district-data'!O14</f>
        <v>133989</v>
      </c>
      <c r="D14">
        <f>'SD district-data'!P14</f>
        <v>31126</v>
      </c>
      <c r="E14">
        <f>'SD district-data'!Q14</f>
        <v>98961</v>
      </c>
      <c r="F14" s="1">
        <f t="shared" si="0"/>
        <v>0.23230265171021502</v>
      </c>
      <c r="G14" s="1">
        <f t="shared" si="0"/>
        <v>0.73857555470971503</v>
      </c>
      <c r="H14" s="3">
        <f t="shared" si="1"/>
        <v>0</v>
      </c>
      <c r="I14" s="3">
        <f t="shared" si="2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district-data'!O15</f>
        <v>117709</v>
      </c>
      <c r="D15">
        <f>'SD district-data'!P15</f>
        <v>73218</v>
      </c>
      <c r="E15">
        <f>'SD district-data'!Q15</f>
        <v>40258</v>
      </c>
      <c r="F15" s="1">
        <f t="shared" si="0"/>
        <v>0.62202550357236919</v>
      </c>
      <c r="G15" s="1">
        <f t="shared" si="0"/>
        <v>0.34201293019225376</v>
      </c>
      <c r="H15" s="3">
        <f t="shared" si="1"/>
        <v>1</v>
      </c>
      <c r="I15" s="3">
        <f t="shared" si="2"/>
        <v>0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district-data'!O16</f>
        <v>147470</v>
      </c>
      <c r="D16">
        <f>'SD district-data'!P16</f>
        <v>55728</v>
      </c>
      <c r="E16">
        <f>'SD district-data'!Q16</f>
        <v>87072</v>
      </c>
      <c r="F16" s="1">
        <f t="shared" si="0"/>
        <v>0.37789380891028684</v>
      </c>
      <c r="G16" s="1">
        <f t="shared" si="0"/>
        <v>0.5904387333016885</v>
      </c>
      <c r="H16" s="3">
        <f t="shared" si="1"/>
        <v>0</v>
      </c>
      <c r="I16" s="3">
        <f t="shared" si="2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district-data'!O17</f>
        <v>128430</v>
      </c>
      <c r="D17">
        <f>'SD district-data'!P17</f>
        <v>48805</v>
      </c>
      <c r="E17">
        <f>'SD district-data'!Q17</f>
        <v>74878</v>
      </c>
      <c r="F17" s="1">
        <f t="shared" si="0"/>
        <v>0.38001245814840767</v>
      </c>
      <c r="G17" s="1">
        <f t="shared" si="0"/>
        <v>0.58302577279451839</v>
      </c>
      <c r="H17" s="3">
        <f t="shared" si="1"/>
        <v>0</v>
      </c>
      <c r="I17" s="3">
        <f t="shared" si="2"/>
        <v>1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district-data'!O18</f>
        <v>160520</v>
      </c>
      <c r="D18">
        <f>'SD district-data'!P18</f>
        <v>97087</v>
      </c>
      <c r="E18">
        <f>'SD district-data'!Q18</f>
        <v>60008</v>
      </c>
      <c r="F18" s="1">
        <f t="shared" si="0"/>
        <v>0.60482805880887114</v>
      </c>
      <c r="G18" s="1">
        <f t="shared" si="0"/>
        <v>0.37383503613256913</v>
      </c>
      <c r="H18" s="3">
        <f t="shared" si="1"/>
        <v>1</v>
      </c>
      <c r="I18" s="3">
        <f t="shared" si="2"/>
        <v>0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district-data'!O19</f>
        <v>136711</v>
      </c>
      <c r="D19">
        <f>'SD district-data'!P19</f>
        <v>39970</v>
      </c>
      <c r="E19">
        <f>'SD district-data'!Q19</f>
        <v>92971</v>
      </c>
      <c r="F19" s="1">
        <f t="shared" ref="F19:G35" si="3">D19/$C19</f>
        <v>0.29236857312140208</v>
      </c>
      <c r="G19" s="1">
        <f t="shared" si="3"/>
        <v>0.68005500654665685</v>
      </c>
      <c r="H19" s="3">
        <f t="shared" si="1"/>
        <v>0</v>
      </c>
      <c r="I19" s="3">
        <f t="shared" si="2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district-data'!O20</f>
        <v>154313</v>
      </c>
      <c r="D20">
        <f>'SD district-data'!P20</f>
        <v>78052</v>
      </c>
      <c r="E20">
        <f>'SD district-data'!Q20</f>
        <v>71509</v>
      </c>
      <c r="F20" s="1">
        <f t="shared" si="3"/>
        <v>0.50580314037054563</v>
      </c>
      <c r="G20" s="1">
        <f t="shared" si="3"/>
        <v>0.46340230570334323</v>
      </c>
      <c r="H20" s="3">
        <f t="shared" si="1"/>
        <v>1</v>
      </c>
      <c r="I20" s="3">
        <f t="shared" si="2"/>
        <v>0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district-data'!O21</f>
        <v>149299</v>
      </c>
      <c r="D21">
        <f>'SD district-data'!P21</f>
        <v>49064</v>
      </c>
      <c r="E21">
        <f>'SD district-data'!Q21</f>
        <v>95426</v>
      </c>
      <c r="F21" s="1">
        <f t="shared" si="3"/>
        <v>0.32862912678584583</v>
      </c>
      <c r="G21" s="1">
        <f t="shared" si="3"/>
        <v>0.63916034266806876</v>
      </c>
      <c r="H21" s="3">
        <f t="shared" si="1"/>
        <v>0</v>
      </c>
      <c r="I21" s="3">
        <f t="shared" si="2"/>
        <v>1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district-data'!O22</f>
        <v>120196</v>
      </c>
      <c r="D22">
        <f>'SD district-data'!P22</f>
        <v>43888</v>
      </c>
      <c r="E22">
        <f>'SD district-data'!Q22</f>
        <v>72890</v>
      </c>
      <c r="F22" s="1">
        <f t="shared" si="3"/>
        <v>0.36513694299311122</v>
      </c>
      <c r="G22" s="1">
        <f t="shared" si="3"/>
        <v>0.60642617058803949</v>
      </c>
      <c r="H22" s="3">
        <f t="shared" si="1"/>
        <v>0</v>
      </c>
      <c r="I22" s="3">
        <f t="shared" si="2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district-data'!O23</f>
        <v>129060</v>
      </c>
      <c r="D23">
        <f>'SD district-data'!P23</f>
        <v>67786</v>
      </c>
      <c r="E23">
        <f>'SD district-data'!Q23</f>
        <v>57518</v>
      </c>
      <c r="F23" s="1">
        <f t="shared" si="3"/>
        <v>0.52522857585619087</v>
      </c>
      <c r="G23" s="1">
        <f t="shared" si="3"/>
        <v>0.44566868123353481</v>
      </c>
      <c r="H23" s="3">
        <f t="shared" si="1"/>
        <v>1</v>
      </c>
      <c r="I23" s="3">
        <f t="shared" si="2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district-data'!O24</f>
        <v>134130</v>
      </c>
      <c r="D24">
        <f>'SD district-data'!P24</f>
        <v>48156</v>
      </c>
      <c r="E24">
        <f>'SD district-data'!Q24</f>
        <v>81766</v>
      </c>
      <c r="F24" s="1">
        <f t="shared" si="3"/>
        <v>0.35902482666070229</v>
      </c>
      <c r="G24" s="1">
        <f t="shared" si="3"/>
        <v>0.60960262431968981</v>
      </c>
      <c r="H24" s="3">
        <f t="shared" si="1"/>
        <v>0</v>
      </c>
      <c r="I24" s="3">
        <f t="shared" si="2"/>
        <v>1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district-data'!O25</f>
        <v>118802</v>
      </c>
      <c r="D25">
        <f>'SD district-data'!P25</f>
        <v>78420</v>
      </c>
      <c r="E25">
        <f>'SD district-data'!Q25</f>
        <v>37781</v>
      </c>
      <c r="F25" s="1">
        <f t="shared" si="3"/>
        <v>0.66008989747647351</v>
      </c>
      <c r="G25" s="1">
        <f t="shared" si="3"/>
        <v>0.31801653170822042</v>
      </c>
      <c r="H25" s="3">
        <f t="shared" si="1"/>
        <v>1</v>
      </c>
      <c r="I25" s="3">
        <f t="shared" si="2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district-data'!O26</f>
        <v>152256</v>
      </c>
      <c r="D26">
        <f>'SD district-data'!P26</f>
        <v>86617</v>
      </c>
      <c r="E26">
        <f>'SD district-data'!Q26</f>
        <v>61558</v>
      </c>
      <c r="F26" s="1">
        <f t="shared" si="3"/>
        <v>0.56889055275325762</v>
      </c>
      <c r="G26" s="1">
        <f t="shared" si="3"/>
        <v>0.40430590584279108</v>
      </c>
      <c r="H26" s="3">
        <f t="shared" si="1"/>
        <v>1</v>
      </c>
      <c r="I26" s="3">
        <f t="shared" si="2"/>
        <v>0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district-data'!O27</f>
        <v>110779</v>
      </c>
      <c r="D27">
        <f>'SD district-data'!P27</f>
        <v>56463</v>
      </c>
      <c r="E27">
        <f>'SD district-data'!Q27</f>
        <v>51280</v>
      </c>
      <c r="F27" s="1">
        <f t="shared" si="3"/>
        <v>0.50969046479928504</v>
      </c>
      <c r="G27" s="1">
        <f t="shared" si="3"/>
        <v>0.46290361891694276</v>
      </c>
      <c r="H27" s="3">
        <f t="shared" si="1"/>
        <v>1</v>
      </c>
      <c r="I27" s="3">
        <f t="shared" si="2"/>
        <v>0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district-data'!O28</f>
        <v>127969</v>
      </c>
      <c r="D28">
        <f>'SD district-data'!P28</f>
        <v>39304</v>
      </c>
      <c r="E28">
        <f>'SD district-data'!Q28</f>
        <v>83739</v>
      </c>
      <c r="F28" s="1">
        <f t="shared" si="3"/>
        <v>0.30713688471426676</v>
      </c>
      <c r="G28" s="1">
        <f t="shared" si="3"/>
        <v>0.65436941759332334</v>
      </c>
      <c r="H28" s="3">
        <f t="shared" si="1"/>
        <v>0</v>
      </c>
      <c r="I28" s="3">
        <f t="shared" si="2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district-data'!O29</f>
        <v>136279</v>
      </c>
      <c r="D29">
        <f>'SD district-data'!P29</f>
        <v>90718</v>
      </c>
      <c r="E29">
        <f>'SD district-data'!Q29</f>
        <v>42502</v>
      </c>
      <c r="F29" s="1">
        <f t="shared" si="3"/>
        <v>0.66567849778762689</v>
      </c>
      <c r="G29" s="1">
        <f t="shared" si="3"/>
        <v>0.31187490369022375</v>
      </c>
      <c r="H29" s="3">
        <f t="shared" si="1"/>
        <v>1</v>
      </c>
      <c r="I29" s="3">
        <f t="shared" si="2"/>
        <v>0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district-data'!O30</f>
        <v>130177</v>
      </c>
      <c r="D30">
        <f>'SD district-data'!P30</f>
        <v>73727</v>
      </c>
      <c r="E30">
        <f>'SD district-data'!Q30</f>
        <v>52461</v>
      </c>
      <c r="F30" s="1">
        <f t="shared" si="3"/>
        <v>0.56635964878588385</v>
      </c>
      <c r="G30" s="1">
        <f t="shared" si="3"/>
        <v>0.40299745730812664</v>
      </c>
      <c r="H30" s="3">
        <f t="shared" si="1"/>
        <v>1</v>
      </c>
      <c r="I30" s="3">
        <f t="shared" si="2"/>
        <v>0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district-data'!O31</f>
        <v>139902</v>
      </c>
      <c r="D31">
        <f>'SD district-data'!P31</f>
        <v>51977</v>
      </c>
      <c r="E31">
        <f>'SD district-data'!Q31</f>
        <v>84558</v>
      </c>
      <c r="F31" s="1">
        <f t="shared" si="3"/>
        <v>0.37152435276121859</v>
      </c>
      <c r="G31" s="1">
        <f t="shared" si="3"/>
        <v>0.60440880044602652</v>
      </c>
      <c r="H31" s="3">
        <f t="shared" si="1"/>
        <v>0</v>
      </c>
      <c r="I31" s="3">
        <f t="shared" si="2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district-data'!O32</f>
        <v>122399</v>
      </c>
      <c r="D32">
        <f>'SD district-data'!P32</f>
        <v>41822</v>
      </c>
      <c r="E32">
        <f>'SD district-data'!Q32</f>
        <v>76504</v>
      </c>
      <c r="F32" s="1">
        <f t="shared" si="3"/>
        <v>0.34168579808658567</v>
      </c>
      <c r="G32" s="1">
        <f t="shared" si="3"/>
        <v>0.6250377862564237</v>
      </c>
      <c r="H32" s="3">
        <f t="shared" si="1"/>
        <v>0</v>
      </c>
      <c r="I32" s="3">
        <f t="shared" si="2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district-data'!O33</f>
        <v>124308</v>
      </c>
      <c r="D33">
        <f>'SD district-data'!P33</f>
        <v>43336</v>
      </c>
      <c r="E33">
        <f>'SD district-data'!Q33</f>
        <v>77349</v>
      </c>
      <c r="F33" s="1">
        <f t="shared" si="3"/>
        <v>0.34861794896547288</v>
      </c>
      <c r="G33" s="1">
        <f t="shared" si="3"/>
        <v>0.62223670238439999</v>
      </c>
      <c r="H33" s="3">
        <f t="shared" si="1"/>
        <v>0</v>
      </c>
      <c r="I33" s="3">
        <f t="shared" si="2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district-data'!O34</f>
        <v>137634</v>
      </c>
      <c r="D34">
        <f>'SD district-data'!P34</f>
        <v>62721</v>
      </c>
      <c r="E34">
        <f>'SD district-data'!Q34</f>
        <v>70472</v>
      </c>
      <c r="F34" s="1">
        <f t="shared" si="3"/>
        <v>0.45570861850996119</v>
      </c>
      <c r="G34" s="1">
        <f t="shared" si="3"/>
        <v>0.51202464507316503</v>
      </c>
      <c r="H34" s="3">
        <f t="shared" si="1"/>
        <v>0</v>
      </c>
      <c r="I34" s="3">
        <f t="shared" si="2"/>
        <v>1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district-data'!O35</f>
        <v>121309</v>
      </c>
      <c r="D35">
        <f>'SD district-data'!P35</f>
        <v>45226</v>
      </c>
      <c r="E35">
        <f>'SD district-data'!Q35</f>
        <v>72761</v>
      </c>
      <c r="F35" s="1">
        <f t="shared" si="3"/>
        <v>0.37281652639128177</v>
      </c>
      <c r="G35" s="1">
        <f t="shared" si="3"/>
        <v>0.59979886076053712</v>
      </c>
      <c r="H35" s="3">
        <f t="shared" si="1"/>
        <v>0</v>
      </c>
      <c r="I35" s="3">
        <f t="shared" si="2"/>
        <v>1</v>
      </c>
    </row>
  </sheetData>
  <conditionalFormatting sqref="F2:F35 H2:H35">
    <cfRule type="expression" dxfId="7" priority="4">
      <formula>F2&gt;G2</formula>
    </cfRule>
  </conditionalFormatting>
  <conditionalFormatting sqref="G2:G35 I2:I35">
    <cfRule type="expression" dxfId="6" priority="3">
      <formula>G2&gt;F2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A36" sqref="A36:XFD101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district-data'!R1</f>
        <v>Total_2016_Sen</v>
      </c>
      <c r="D1" t="str">
        <f>'SD district-data'!S1</f>
        <v>Dem_2016_Sen</v>
      </c>
      <c r="E1" t="str">
        <f>'SD district-data'!T1</f>
        <v>Rep_2016_Sen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SUM(C3:C3035)</f>
        <v>5374053</v>
      </c>
      <c r="D2">
        <f>SUM(D3:D3035)</f>
        <v>1996908</v>
      </c>
      <c r="E2">
        <f>SUM(E3:E3035)</f>
        <v>3118567</v>
      </c>
      <c r="F2" s="1">
        <f>D2/$C2</f>
        <v>0.37158323522302439</v>
      </c>
      <c r="G2" s="1">
        <f>E2/$C2</f>
        <v>0.58030075252328173</v>
      </c>
      <c r="H2" s="3">
        <f>SUM(H3:H35)</f>
        <v>6</v>
      </c>
      <c r="I2" s="3">
        <f>SUM(I3:I35)</f>
        <v>27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district-data'!R3</f>
        <v>154721</v>
      </c>
      <c r="D3">
        <f>'SD district-data'!S3</f>
        <v>73095</v>
      </c>
      <c r="E3">
        <f>'SD district-data'!T3</f>
        <v>72291</v>
      </c>
      <c r="F3" s="1">
        <f t="shared" ref="F3:G18" si="0">D3/$C3</f>
        <v>0.47243102099908868</v>
      </c>
      <c r="G3" s="1">
        <f t="shared" si="0"/>
        <v>0.46723457061420232</v>
      </c>
      <c r="H3" s="3">
        <f>IF(F3&gt;G3,1,0)</f>
        <v>1</v>
      </c>
      <c r="I3" s="3">
        <f>IF(G3&gt;F3,1,0)</f>
        <v>0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district-data'!R4</f>
        <v>174058</v>
      </c>
      <c r="D4">
        <f>'SD district-data'!S4</f>
        <v>54835</v>
      </c>
      <c r="E4">
        <f>'SD district-data'!T4</f>
        <v>110767</v>
      </c>
      <c r="F4" s="1">
        <f t="shared" si="0"/>
        <v>0.31503866527249536</v>
      </c>
      <c r="G4" s="1">
        <f t="shared" si="0"/>
        <v>0.63637982741385057</v>
      </c>
      <c r="H4" s="3">
        <f t="shared" ref="H4:H35" si="1">IF(F4&gt;G4,1,0)</f>
        <v>0</v>
      </c>
      <c r="I4" s="3">
        <f t="shared" ref="I4:I35" si="2">IF(G4&gt;F4,1,0)</f>
        <v>1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district-data'!R5</f>
        <v>182140</v>
      </c>
      <c r="D5">
        <f>'SD district-data'!S5</f>
        <v>128098</v>
      </c>
      <c r="E5">
        <f>'SD district-data'!T5</f>
        <v>47216</v>
      </c>
      <c r="F5" s="1">
        <f t="shared" si="0"/>
        <v>0.70329416932030309</v>
      </c>
      <c r="G5" s="1">
        <f t="shared" si="0"/>
        <v>0.25922916437904908</v>
      </c>
      <c r="H5" s="3">
        <f t="shared" si="1"/>
        <v>1</v>
      </c>
      <c r="I5" s="3">
        <f t="shared" si="2"/>
        <v>0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district-data'!R6</f>
        <v>161056</v>
      </c>
      <c r="D6">
        <f>'SD district-data'!S6</f>
        <v>41107</v>
      </c>
      <c r="E6">
        <f>'SD district-data'!T6</f>
        <v>113455</v>
      </c>
      <c r="F6" s="1">
        <f t="shared" si="0"/>
        <v>0.25523420425193721</v>
      </c>
      <c r="G6" s="1">
        <f t="shared" si="0"/>
        <v>0.70444441684879788</v>
      </c>
      <c r="H6" s="3">
        <f t="shared" si="1"/>
        <v>0</v>
      </c>
      <c r="I6" s="3">
        <f t="shared" si="2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district-data'!R7</f>
        <v>177398</v>
      </c>
      <c r="D7">
        <f>'SD district-data'!S7</f>
        <v>86723</v>
      </c>
      <c r="E7">
        <f>'SD district-data'!T7</f>
        <v>81912</v>
      </c>
      <c r="F7" s="1">
        <f t="shared" si="0"/>
        <v>0.48886120474864431</v>
      </c>
      <c r="G7" s="1">
        <f t="shared" si="0"/>
        <v>0.46174139505518663</v>
      </c>
      <c r="H7" s="3">
        <f t="shared" si="1"/>
        <v>1</v>
      </c>
      <c r="I7" s="3">
        <f t="shared" si="2"/>
        <v>0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district-data'!R8</f>
        <v>160519</v>
      </c>
      <c r="D8">
        <f>'SD district-data'!S8</f>
        <v>73621</v>
      </c>
      <c r="E8">
        <f>'SD district-data'!T8</f>
        <v>79289</v>
      </c>
      <c r="F8" s="1">
        <f t="shared" si="0"/>
        <v>0.45864352506556855</v>
      </c>
      <c r="G8" s="1">
        <f t="shared" si="0"/>
        <v>0.49395398675546198</v>
      </c>
      <c r="H8" s="3">
        <f t="shared" si="1"/>
        <v>0</v>
      </c>
      <c r="I8" s="3">
        <f t="shared" si="2"/>
        <v>1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district-data'!R9</f>
        <v>164635</v>
      </c>
      <c r="D9">
        <f>'SD district-data'!S9</f>
        <v>65734</v>
      </c>
      <c r="E9">
        <f>'SD district-data'!T9</f>
        <v>90245</v>
      </c>
      <c r="F9" s="1">
        <f t="shared" si="0"/>
        <v>0.39927111489051537</v>
      </c>
      <c r="G9" s="1">
        <f t="shared" si="0"/>
        <v>0.54815197254532755</v>
      </c>
      <c r="H9" s="3">
        <f t="shared" si="1"/>
        <v>0</v>
      </c>
      <c r="I9" s="3">
        <f t="shared" si="2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district-data'!R10</f>
        <v>181282</v>
      </c>
      <c r="D10">
        <f>'SD district-data'!S10</f>
        <v>79051</v>
      </c>
      <c r="E10">
        <f>'SD district-data'!T10</f>
        <v>95425</v>
      </c>
      <c r="F10" s="1">
        <f t="shared" si="0"/>
        <v>0.43606645999051202</v>
      </c>
      <c r="G10" s="1">
        <f t="shared" si="0"/>
        <v>0.52638982358976627</v>
      </c>
      <c r="H10" s="3">
        <f t="shared" si="1"/>
        <v>0</v>
      </c>
      <c r="I10" s="3">
        <f t="shared" si="2"/>
        <v>1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district-data'!R11</f>
        <v>164901</v>
      </c>
      <c r="D11">
        <f>'SD district-data'!S11</f>
        <v>55526</v>
      </c>
      <c r="E11">
        <f>'SD district-data'!T11</f>
        <v>99802</v>
      </c>
      <c r="F11" s="1">
        <f t="shared" si="0"/>
        <v>0.33672324606885345</v>
      </c>
      <c r="G11" s="1">
        <f t="shared" si="0"/>
        <v>0.60522374030478898</v>
      </c>
      <c r="H11" s="3">
        <f t="shared" si="1"/>
        <v>0</v>
      </c>
      <c r="I11" s="3">
        <f t="shared" si="2"/>
        <v>1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district-data'!R12</f>
        <v>160306</v>
      </c>
      <c r="D12">
        <f>'SD district-data'!S12</f>
        <v>44563</v>
      </c>
      <c r="E12">
        <f>'SD district-data'!T12</f>
        <v>108363</v>
      </c>
      <c r="F12" s="1">
        <f t="shared" si="0"/>
        <v>0.27798709967187751</v>
      </c>
      <c r="G12" s="1">
        <f t="shared" si="0"/>
        <v>0.67597594600326871</v>
      </c>
      <c r="H12" s="3">
        <f t="shared" si="1"/>
        <v>0</v>
      </c>
      <c r="I12" s="3">
        <f t="shared" si="2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district-data'!R13</f>
        <v>151610</v>
      </c>
      <c r="D13">
        <f>'SD district-data'!S13</f>
        <v>59843</v>
      </c>
      <c r="E13">
        <f>'SD district-data'!T13</f>
        <v>82905</v>
      </c>
      <c r="F13" s="1">
        <f t="shared" si="0"/>
        <v>0.3947167073412044</v>
      </c>
      <c r="G13" s="1">
        <f t="shared" si="0"/>
        <v>0.54683068399182111</v>
      </c>
      <c r="H13" s="3">
        <f t="shared" si="1"/>
        <v>0</v>
      </c>
      <c r="I13" s="3">
        <f t="shared" si="2"/>
        <v>1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district-data'!R14</f>
        <v>167766</v>
      </c>
      <c r="D14">
        <f>'SD district-data'!S14</f>
        <v>30709</v>
      </c>
      <c r="E14">
        <f>'SD district-data'!T14</f>
        <v>129538</v>
      </c>
      <c r="F14" s="1">
        <f t="shared" si="0"/>
        <v>0.18304662446502867</v>
      </c>
      <c r="G14" s="1">
        <f t="shared" si="0"/>
        <v>0.77213499755611981</v>
      </c>
      <c r="H14" s="3">
        <f t="shared" si="1"/>
        <v>0</v>
      </c>
      <c r="I14" s="3">
        <f t="shared" si="2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district-data'!R15</f>
        <v>150720</v>
      </c>
      <c r="D15">
        <f>'SD district-data'!S15</f>
        <v>79903</v>
      </c>
      <c r="E15">
        <f>'SD district-data'!T15</f>
        <v>63430</v>
      </c>
      <c r="F15" s="1">
        <f t="shared" si="0"/>
        <v>0.53014198513800426</v>
      </c>
      <c r="G15" s="1">
        <f t="shared" si="0"/>
        <v>0.42084660297239918</v>
      </c>
      <c r="H15" s="3">
        <f t="shared" si="1"/>
        <v>1</v>
      </c>
      <c r="I15" s="3">
        <f t="shared" si="2"/>
        <v>0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district-data'!R16</f>
        <v>176568</v>
      </c>
      <c r="D16">
        <f>'SD district-data'!S16</f>
        <v>44463</v>
      </c>
      <c r="E16">
        <f>'SD district-data'!T16</f>
        <v>125005</v>
      </c>
      <c r="F16" s="1">
        <f t="shared" si="0"/>
        <v>0.25181799646595082</v>
      </c>
      <c r="G16" s="1">
        <f t="shared" si="0"/>
        <v>0.70797086674822163</v>
      </c>
      <c r="H16" s="3">
        <f t="shared" si="1"/>
        <v>0</v>
      </c>
      <c r="I16" s="3">
        <f t="shared" si="2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district-data'!R17</f>
        <v>158929</v>
      </c>
      <c r="D17">
        <f>'SD district-data'!S17</f>
        <v>46892</v>
      </c>
      <c r="E17">
        <f>'SD district-data'!T17</f>
        <v>102879</v>
      </c>
      <c r="F17" s="1">
        <f t="shared" si="0"/>
        <v>0.29504999087642908</v>
      </c>
      <c r="G17" s="1">
        <f t="shared" si="0"/>
        <v>0.64732679372550006</v>
      </c>
      <c r="H17" s="3">
        <f t="shared" si="1"/>
        <v>0</v>
      </c>
      <c r="I17" s="3">
        <f t="shared" si="2"/>
        <v>1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district-data'!R18</f>
        <v>178960</v>
      </c>
      <c r="D18">
        <f>'SD district-data'!S18</f>
        <v>82591</v>
      </c>
      <c r="E18">
        <f>'SD district-data'!T18</f>
        <v>90065</v>
      </c>
      <c r="F18" s="1">
        <f t="shared" si="0"/>
        <v>0.46150536432722394</v>
      </c>
      <c r="G18" s="1">
        <f t="shared" si="0"/>
        <v>0.50326888690210103</v>
      </c>
      <c r="H18" s="3">
        <f t="shared" si="1"/>
        <v>0</v>
      </c>
      <c r="I18" s="3">
        <f t="shared" si="2"/>
        <v>1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district-data'!R19</f>
        <v>162248</v>
      </c>
      <c r="D19">
        <f>'SD district-data'!S19</f>
        <v>33132</v>
      </c>
      <c r="E19">
        <f>'SD district-data'!T19</f>
        <v>122122</v>
      </c>
      <c r="F19" s="1">
        <f t="shared" ref="F19:G35" si="3">D19/$C19</f>
        <v>0.20420590700655786</v>
      </c>
      <c r="G19" s="1">
        <f t="shared" si="3"/>
        <v>0.7526872442187269</v>
      </c>
      <c r="H19" s="3">
        <f t="shared" si="1"/>
        <v>0</v>
      </c>
      <c r="I19" s="3">
        <f t="shared" si="2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district-data'!R20</f>
        <v>179517</v>
      </c>
      <c r="D20">
        <f>'SD district-data'!S20</f>
        <v>70891</v>
      </c>
      <c r="E20">
        <f>'SD district-data'!T20</f>
        <v>98980</v>
      </c>
      <c r="F20" s="1">
        <f t="shared" si="3"/>
        <v>0.39489853328654112</v>
      </c>
      <c r="G20" s="1">
        <f t="shared" si="3"/>
        <v>0.55136839407966931</v>
      </c>
      <c r="H20" s="3">
        <f t="shared" si="1"/>
        <v>0</v>
      </c>
      <c r="I20" s="3">
        <f t="shared" si="2"/>
        <v>1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district-data'!R21</f>
        <v>183044</v>
      </c>
      <c r="D21">
        <f>'SD district-data'!S21</f>
        <v>42156</v>
      </c>
      <c r="E21">
        <f>'SD district-data'!T21</f>
        <v>133663</v>
      </c>
      <c r="F21" s="1">
        <f t="shared" si="3"/>
        <v>0.23030528179017068</v>
      </c>
      <c r="G21" s="1">
        <f t="shared" si="3"/>
        <v>0.7302233342802823</v>
      </c>
      <c r="H21" s="3">
        <f t="shared" si="1"/>
        <v>0</v>
      </c>
      <c r="I21" s="3">
        <f t="shared" si="2"/>
        <v>1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district-data'!R22</f>
        <v>149276</v>
      </c>
      <c r="D22">
        <f>'SD district-data'!S22</f>
        <v>44228</v>
      </c>
      <c r="E22">
        <f>'SD district-data'!T22</f>
        <v>98317</v>
      </c>
      <c r="F22" s="1">
        <f t="shared" si="3"/>
        <v>0.29628339451753799</v>
      </c>
      <c r="G22" s="1">
        <f t="shared" si="3"/>
        <v>0.65862563305554811</v>
      </c>
      <c r="H22" s="3">
        <f t="shared" si="1"/>
        <v>0</v>
      </c>
      <c r="I22" s="3">
        <f t="shared" si="2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district-data'!R23</f>
        <v>156211</v>
      </c>
      <c r="D23">
        <f>'SD district-data'!S23</f>
        <v>68342</v>
      </c>
      <c r="E23">
        <f>'SD district-data'!T23</f>
        <v>81015</v>
      </c>
      <c r="F23" s="1">
        <f t="shared" si="3"/>
        <v>0.43749799950067536</v>
      </c>
      <c r="G23" s="1">
        <f t="shared" si="3"/>
        <v>0.51862544891204843</v>
      </c>
      <c r="H23" s="3">
        <f t="shared" si="1"/>
        <v>0</v>
      </c>
      <c r="I23" s="3">
        <f t="shared" si="2"/>
        <v>1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district-data'!R24</f>
        <v>162196</v>
      </c>
      <c r="D24">
        <f>'SD district-data'!S24</f>
        <v>43524</v>
      </c>
      <c r="E24">
        <f>'SD district-data'!T24</f>
        <v>109849</v>
      </c>
      <c r="F24" s="1">
        <f t="shared" si="3"/>
        <v>0.26834200596808799</v>
      </c>
      <c r="G24" s="1">
        <f t="shared" si="3"/>
        <v>0.67726084490369676</v>
      </c>
      <c r="H24" s="3">
        <f t="shared" si="1"/>
        <v>0</v>
      </c>
      <c r="I24" s="3">
        <f t="shared" si="2"/>
        <v>1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district-data'!R25</f>
        <v>145018</v>
      </c>
      <c r="D25">
        <f>'SD district-data'!S25</f>
        <v>81530</v>
      </c>
      <c r="E25">
        <f>'SD district-data'!T25</f>
        <v>57165</v>
      </c>
      <c r="F25" s="1">
        <f t="shared" si="3"/>
        <v>0.56220607097050024</v>
      </c>
      <c r="G25" s="1">
        <f t="shared" si="3"/>
        <v>0.39419244507578372</v>
      </c>
      <c r="H25" s="3">
        <f t="shared" si="1"/>
        <v>1</v>
      </c>
      <c r="I25" s="3">
        <f t="shared" si="2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district-data'!R26</f>
        <v>176027</v>
      </c>
      <c r="D26">
        <f>'SD district-data'!S26</f>
        <v>77358</v>
      </c>
      <c r="E26">
        <f>'SD district-data'!T26</f>
        <v>89054</v>
      </c>
      <c r="F26" s="1">
        <f t="shared" si="3"/>
        <v>0.4394666727263431</v>
      </c>
      <c r="G26" s="1">
        <f t="shared" si="3"/>
        <v>0.50591102501320817</v>
      </c>
      <c r="H26" s="3">
        <f t="shared" si="1"/>
        <v>0</v>
      </c>
      <c r="I26" s="3">
        <f t="shared" si="2"/>
        <v>1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district-data'!R27</f>
        <v>134957</v>
      </c>
      <c r="D27">
        <f>'SD district-data'!S27</f>
        <v>53811</v>
      </c>
      <c r="E27">
        <f>'SD district-data'!T27</f>
        <v>74440</v>
      </c>
      <c r="F27" s="1">
        <f t="shared" si="3"/>
        <v>0.39872700193394933</v>
      </c>
      <c r="G27" s="1">
        <f t="shared" si="3"/>
        <v>0.55158309683825213</v>
      </c>
      <c r="H27" s="3">
        <f t="shared" si="1"/>
        <v>0</v>
      </c>
      <c r="I27" s="3">
        <f t="shared" si="2"/>
        <v>1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district-data'!R28</f>
        <v>159827</v>
      </c>
      <c r="D28">
        <f>'SD district-data'!S28</f>
        <v>35377</v>
      </c>
      <c r="E28">
        <f>'SD district-data'!T28</f>
        <v>115996</v>
      </c>
      <c r="F28" s="1">
        <f t="shared" si="3"/>
        <v>0.22134557990827583</v>
      </c>
      <c r="G28" s="1">
        <f t="shared" si="3"/>
        <v>0.72575972770558161</v>
      </c>
      <c r="H28" s="3">
        <f t="shared" si="1"/>
        <v>0</v>
      </c>
      <c r="I28" s="3">
        <f t="shared" si="2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district-data'!R29</f>
        <v>155833</v>
      </c>
      <c r="D29">
        <f>'SD district-data'!S29</f>
        <v>85128</v>
      </c>
      <c r="E29">
        <f>'SD district-data'!T29</f>
        <v>64129</v>
      </c>
      <c r="F29" s="1">
        <f t="shared" si="3"/>
        <v>0.54627710433605203</v>
      </c>
      <c r="G29" s="1">
        <f t="shared" si="3"/>
        <v>0.41152387491737952</v>
      </c>
      <c r="H29" s="3">
        <f t="shared" si="1"/>
        <v>1</v>
      </c>
      <c r="I29" s="3">
        <f t="shared" si="2"/>
        <v>0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district-data'!R30</f>
        <v>156937</v>
      </c>
      <c r="D30">
        <f>'SD district-data'!S30</f>
        <v>73472</v>
      </c>
      <c r="E30">
        <f>'SD district-data'!T30</f>
        <v>73978</v>
      </c>
      <c r="F30" s="1">
        <f t="shared" si="3"/>
        <v>0.46816238363164836</v>
      </c>
      <c r="G30" s="1">
        <f t="shared" si="3"/>
        <v>0.4713866073647387</v>
      </c>
      <c r="H30" s="3">
        <f t="shared" si="1"/>
        <v>0</v>
      </c>
      <c r="I30" s="3">
        <f t="shared" si="2"/>
        <v>1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district-data'!R31</f>
        <v>158723</v>
      </c>
      <c r="D31">
        <f>'SD district-data'!S31</f>
        <v>42043</v>
      </c>
      <c r="E31">
        <f>'SD district-data'!T31</f>
        <v>110469</v>
      </c>
      <c r="F31" s="1">
        <f t="shared" si="3"/>
        <v>0.26488284621636438</v>
      </c>
      <c r="G31" s="1">
        <f t="shared" si="3"/>
        <v>0.69598608897261272</v>
      </c>
      <c r="H31" s="3">
        <f t="shared" si="1"/>
        <v>0</v>
      </c>
      <c r="I31" s="3">
        <f t="shared" si="2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district-data'!R32</f>
        <v>153797</v>
      </c>
      <c r="D32">
        <f>'SD district-data'!S32</f>
        <v>42964</v>
      </c>
      <c r="E32">
        <f>'SD district-data'!T32</f>
        <v>102054</v>
      </c>
      <c r="F32" s="1">
        <f t="shared" si="3"/>
        <v>0.27935525400365419</v>
      </c>
      <c r="G32" s="1">
        <f t="shared" si="3"/>
        <v>0.66356300838117777</v>
      </c>
      <c r="H32" s="3">
        <f t="shared" si="1"/>
        <v>0</v>
      </c>
      <c r="I32" s="3">
        <f t="shared" si="2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district-data'!R33</f>
        <v>151982</v>
      </c>
      <c r="D33">
        <f>'SD district-data'!S33</f>
        <v>41471</v>
      </c>
      <c r="E33">
        <f>'SD district-data'!T33</f>
        <v>103026</v>
      </c>
      <c r="F33" s="1">
        <f t="shared" si="3"/>
        <v>0.27286783961258571</v>
      </c>
      <c r="G33" s="1">
        <f t="shared" si="3"/>
        <v>0.67788290718637734</v>
      </c>
      <c r="H33" s="3">
        <f t="shared" si="1"/>
        <v>0</v>
      </c>
      <c r="I33" s="3">
        <f t="shared" si="2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district-data'!R34</f>
        <v>170430</v>
      </c>
      <c r="D34">
        <f>'SD district-data'!S34</f>
        <v>61851</v>
      </c>
      <c r="E34">
        <f>'SD district-data'!T34</f>
        <v>98882</v>
      </c>
      <c r="F34" s="1">
        <f t="shared" si="3"/>
        <v>0.36291145925013202</v>
      </c>
      <c r="G34" s="1">
        <f t="shared" si="3"/>
        <v>0.58019128087777971</v>
      </c>
      <c r="H34" s="3">
        <f t="shared" si="1"/>
        <v>0</v>
      </c>
      <c r="I34" s="3">
        <f t="shared" si="2"/>
        <v>1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district-data'!R35</f>
        <v>152461</v>
      </c>
      <c r="D35">
        <f>'SD district-data'!S35</f>
        <v>52876</v>
      </c>
      <c r="E35">
        <f>'SD district-data'!T35</f>
        <v>92841</v>
      </c>
      <c r="F35" s="1">
        <f t="shared" si="3"/>
        <v>0.34681656292428881</v>
      </c>
      <c r="G35" s="1">
        <f t="shared" si="3"/>
        <v>0.60894917388709247</v>
      </c>
      <c r="H35" s="3">
        <f t="shared" si="1"/>
        <v>0</v>
      </c>
      <c r="I35" s="3">
        <f t="shared" si="2"/>
        <v>1</v>
      </c>
    </row>
  </sheetData>
  <conditionalFormatting sqref="F2:F35 H2:H35">
    <cfRule type="expression" dxfId="5" priority="4">
      <formula>F2&gt;G2</formula>
    </cfRule>
  </conditionalFormatting>
  <conditionalFormatting sqref="G2:G35 I2:I35">
    <cfRule type="expression" dxfId="4" priority="3">
      <formula>G2&gt;F2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O9" sqref="O9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district-data'!U1</f>
        <v>Total_2016_Pres</v>
      </c>
      <c r="D1" t="str">
        <f>'SD district-data'!V1</f>
        <v>Dem_2016_Pres</v>
      </c>
      <c r="E1" t="str">
        <f>'SD district-data'!W1</f>
        <v>Rep_2016_Pres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SUM(C3:C3035)</f>
        <v>5480173</v>
      </c>
      <c r="D2">
        <f>SUM(D3:D3035)</f>
        <v>2394164</v>
      </c>
      <c r="E2">
        <f>SUM(E3:E3035)</f>
        <v>2841005</v>
      </c>
      <c r="F2" s="1">
        <f>D2/$C2</f>
        <v>0.4368774489418491</v>
      </c>
      <c r="G2" s="1">
        <f>E2/$C2</f>
        <v>0.51841520331566171</v>
      </c>
      <c r="H2" s="3">
        <f>SUM(H3:H35)</f>
        <v>12</v>
      </c>
      <c r="I2" s="3">
        <f>SUM(I3:I35)</f>
        <v>21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district-data'!U3</f>
        <v>162586</v>
      </c>
      <c r="D3">
        <f>'SD district-data'!V3</f>
        <v>90764</v>
      </c>
      <c r="E3">
        <f>'SD district-data'!W3</f>
        <v>65527</v>
      </c>
      <c r="F3" s="1">
        <f t="shared" ref="F3:G18" si="0">D3/$C3</f>
        <v>0.55825224804103679</v>
      </c>
      <c r="G3" s="1">
        <f t="shared" si="0"/>
        <v>0.40302978116196969</v>
      </c>
      <c r="H3" s="3">
        <f>IF(F3&gt;G3,1,0)</f>
        <v>1</v>
      </c>
      <c r="I3" s="3">
        <f>IF(G3&gt;F3,1,0)</f>
        <v>0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district-data'!U4</f>
        <v>176945</v>
      </c>
      <c r="D4">
        <f>'SD district-data'!V4</f>
        <v>65995</v>
      </c>
      <c r="E4">
        <f>'SD district-data'!W4</f>
        <v>100198</v>
      </c>
      <c r="F4" s="1">
        <f t="shared" si="0"/>
        <v>0.37296900166718472</v>
      </c>
      <c r="G4" s="1">
        <f t="shared" si="0"/>
        <v>0.56626635395179292</v>
      </c>
      <c r="H4" s="3">
        <f t="shared" ref="H4:H35" si="1">IF(F4&gt;G4,1,0)</f>
        <v>0</v>
      </c>
      <c r="I4" s="3">
        <f t="shared" ref="I4:I35" si="2">IF(G4&gt;F4,1,0)</f>
        <v>1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district-data'!U5</f>
        <v>189025</v>
      </c>
      <c r="D5">
        <f>'SD district-data'!V5</f>
        <v>151411</v>
      </c>
      <c r="E5">
        <f>'SD district-data'!W5</f>
        <v>33060</v>
      </c>
      <c r="F5" s="1">
        <f t="shared" si="0"/>
        <v>0.80101044835339241</v>
      </c>
      <c r="G5" s="1">
        <f t="shared" si="0"/>
        <v>0.17489750033064411</v>
      </c>
      <c r="H5" s="3">
        <f t="shared" si="1"/>
        <v>1</v>
      </c>
      <c r="I5" s="3">
        <f t="shared" si="2"/>
        <v>0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district-data'!U6</f>
        <v>164229</v>
      </c>
      <c r="D6">
        <f>'SD district-data'!V6</f>
        <v>53293</v>
      </c>
      <c r="E6">
        <f>'SD district-data'!W6</f>
        <v>103857</v>
      </c>
      <c r="F6" s="1">
        <f t="shared" si="0"/>
        <v>0.32450419840588446</v>
      </c>
      <c r="G6" s="1">
        <f t="shared" si="0"/>
        <v>0.63239135597245311</v>
      </c>
      <c r="H6" s="3">
        <f t="shared" si="1"/>
        <v>0</v>
      </c>
      <c r="I6" s="3">
        <f t="shared" si="2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district-data'!U7</f>
        <v>184741</v>
      </c>
      <c r="D7">
        <f>'SD district-data'!V7</f>
        <v>103291</v>
      </c>
      <c r="E7">
        <f>'SD district-data'!W7</f>
        <v>74769</v>
      </c>
      <c r="F7" s="1">
        <f t="shared" si="0"/>
        <v>0.55911248721182627</v>
      </c>
      <c r="G7" s="1">
        <f t="shared" si="0"/>
        <v>0.40472336947402038</v>
      </c>
      <c r="H7" s="3">
        <f t="shared" si="1"/>
        <v>1</v>
      </c>
      <c r="I7" s="3">
        <f t="shared" si="2"/>
        <v>0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district-data'!U8</f>
        <v>163303</v>
      </c>
      <c r="D8">
        <f>'SD district-data'!V8</f>
        <v>89153</v>
      </c>
      <c r="E8">
        <f>'SD district-data'!W8</f>
        <v>66800</v>
      </c>
      <c r="F8" s="1">
        <f t="shared" si="0"/>
        <v>0.54593608200706667</v>
      </c>
      <c r="G8" s="1">
        <f t="shared" si="0"/>
        <v>0.40905555929774712</v>
      </c>
      <c r="H8" s="3">
        <f t="shared" si="1"/>
        <v>1</v>
      </c>
      <c r="I8" s="3">
        <f t="shared" si="2"/>
        <v>0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district-data'!U9</f>
        <v>168580</v>
      </c>
      <c r="D9">
        <f>'SD district-data'!V9</f>
        <v>73095</v>
      </c>
      <c r="E9">
        <f>'SD district-data'!W9</f>
        <v>89256</v>
      </c>
      <c r="F9" s="1">
        <f t="shared" si="0"/>
        <v>0.43359235971052318</v>
      </c>
      <c r="G9" s="1">
        <f t="shared" si="0"/>
        <v>0.52945782417843157</v>
      </c>
      <c r="H9" s="3">
        <f t="shared" si="1"/>
        <v>0</v>
      </c>
      <c r="I9" s="3">
        <f t="shared" si="2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district-data'!U10</f>
        <v>183195</v>
      </c>
      <c r="D10">
        <f>'SD district-data'!V10</f>
        <v>99334</v>
      </c>
      <c r="E10">
        <f>'SD district-data'!W10</f>
        <v>75995</v>
      </c>
      <c r="F10" s="1">
        <f t="shared" si="0"/>
        <v>0.54223095608504601</v>
      </c>
      <c r="G10" s="1">
        <f t="shared" si="0"/>
        <v>0.41483119080760938</v>
      </c>
      <c r="H10" s="3">
        <f t="shared" si="1"/>
        <v>1</v>
      </c>
      <c r="I10" s="3">
        <f t="shared" si="2"/>
        <v>0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district-data'!U11</f>
        <v>167067</v>
      </c>
      <c r="D11">
        <f>'SD district-data'!V11</f>
        <v>64864</v>
      </c>
      <c r="E11">
        <f>'SD district-data'!W11</f>
        <v>94424</v>
      </c>
      <c r="F11" s="1">
        <f t="shared" si="0"/>
        <v>0.38825142008894636</v>
      </c>
      <c r="G11" s="1">
        <f t="shared" si="0"/>
        <v>0.5651864222138423</v>
      </c>
      <c r="H11" s="3">
        <f t="shared" si="1"/>
        <v>0</v>
      </c>
      <c r="I11" s="3">
        <f t="shared" si="2"/>
        <v>1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district-data'!U12</f>
        <v>161065</v>
      </c>
      <c r="D12">
        <f>'SD district-data'!V12</f>
        <v>56865</v>
      </c>
      <c r="E12">
        <f>'SD district-data'!W12</f>
        <v>96376</v>
      </c>
      <c r="F12" s="1">
        <f t="shared" si="0"/>
        <v>0.35305621953869554</v>
      </c>
      <c r="G12" s="1">
        <f t="shared" si="0"/>
        <v>0.59836711886505445</v>
      </c>
      <c r="H12" s="3">
        <f t="shared" si="1"/>
        <v>0</v>
      </c>
      <c r="I12" s="3">
        <f t="shared" si="2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district-data'!U13</f>
        <v>154844</v>
      </c>
      <c r="D13">
        <f>'SD district-data'!V13</f>
        <v>71486</v>
      </c>
      <c r="E13">
        <f>'SD district-data'!W13</f>
        <v>75989</v>
      </c>
      <c r="F13" s="1">
        <f t="shared" si="0"/>
        <v>0.46166464312469324</v>
      </c>
      <c r="G13" s="1">
        <f t="shared" si="0"/>
        <v>0.49074552452791198</v>
      </c>
      <c r="H13" s="3">
        <f t="shared" si="1"/>
        <v>0</v>
      </c>
      <c r="I13" s="3">
        <f t="shared" si="2"/>
        <v>1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district-data'!U14</f>
        <v>170253</v>
      </c>
      <c r="D14">
        <f>'SD district-data'!V14</f>
        <v>35760</v>
      </c>
      <c r="E14">
        <f>'SD district-data'!W14</f>
        <v>127310</v>
      </c>
      <c r="F14" s="1">
        <f t="shared" si="0"/>
        <v>0.21004035171186411</v>
      </c>
      <c r="G14" s="1">
        <f t="shared" si="0"/>
        <v>0.74776949598538645</v>
      </c>
      <c r="H14" s="3">
        <f t="shared" si="1"/>
        <v>0</v>
      </c>
      <c r="I14" s="3">
        <f t="shared" si="2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district-data'!U15</f>
        <v>154632</v>
      </c>
      <c r="D15">
        <f>'SD district-data'!V15</f>
        <v>91707</v>
      </c>
      <c r="E15">
        <f>'SD district-data'!W15</f>
        <v>54635</v>
      </c>
      <c r="F15" s="1">
        <f t="shared" si="0"/>
        <v>0.59306611826788758</v>
      </c>
      <c r="G15" s="1">
        <f t="shared" si="0"/>
        <v>0.35332272750788968</v>
      </c>
      <c r="H15" s="3">
        <f t="shared" si="1"/>
        <v>1</v>
      </c>
      <c r="I15" s="3">
        <f t="shared" si="2"/>
        <v>0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district-data'!U16</f>
        <v>177545</v>
      </c>
      <c r="D16">
        <f>'SD district-data'!V16</f>
        <v>62629</v>
      </c>
      <c r="E16">
        <f>'SD district-data'!W16</f>
        <v>106392</v>
      </c>
      <c r="F16" s="1">
        <f t="shared" si="0"/>
        <v>0.35275000704046861</v>
      </c>
      <c r="G16" s="1">
        <f t="shared" si="0"/>
        <v>0.59923962938973219</v>
      </c>
      <c r="H16" s="3">
        <f t="shared" si="1"/>
        <v>0</v>
      </c>
      <c r="I16" s="3">
        <f t="shared" si="2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district-data'!U17</f>
        <v>161131</v>
      </c>
      <c r="D17">
        <f>'SD district-data'!V17</f>
        <v>53524</v>
      </c>
      <c r="E17">
        <f>'SD district-data'!W17</f>
        <v>99753</v>
      </c>
      <c r="F17" s="1">
        <f t="shared" si="0"/>
        <v>0.33217692436588864</v>
      </c>
      <c r="G17" s="1">
        <f t="shared" si="0"/>
        <v>0.61908012734979612</v>
      </c>
      <c r="H17" s="3">
        <f t="shared" si="1"/>
        <v>0</v>
      </c>
      <c r="I17" s="3">
        <f t="shared" si="2"/>
        <v>1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district-data'!U18</f>
        <v>180216</v>
      </c>
      <c r="D18">
        <f>'SD district-data'!V18</f>
        <v>105141</v>
      </c>
      <c r="E18">
        <f>'SD district-data'!W18</f>
        <v>65393</v>
      </c>
      <c r="F18" s="1">
        <f t="shared" si="0"/>
        <v>0.58341656678652287</v>
      </c>
      <c r="G18" s="1">
        <f t="shared" si="0"/>
        <v>0.36285901362809075</v>
      </c>
      <c r="H18" s="3">
        <f t="shared" si="1"/>
        <v>1</v>
      </c>
      <c r="I18" s="3">
        <f t="shared" si="2"/>
        <v>0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district-data'!U19</f>
        <v>164986</v>
      </c>
      <c r="D19">
        <f>'SD district-data'!V19</f>
        <v>44308</v>
      </c>
      <c r="E19">
        <f>'SD district-data'!W19</f>
        <v>113496</v>
      </c>
      <c r="F19" s="1">
        <f t="shared" ref="F19:G35" si="3">D19/$C19</f>
        <v>0.26855611991320477</v>
      </c>
      <c r="G19" s="1">
        <f t="shared" si="3"/>
        <v>0.68791291382299102</v>
      </c>
      <c r="H19" s="3">
        <f t="shared" si="1"/>
        <v>0</v>
      </c>
      <c r="I19" s="3">
        <f t="shared" si="2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district-data'!U20</f>
        <v>184549</v>
      </c>
      <c r="D20">
        <f>'SD district-data'!V20</f>
        <v>86857</v>
      </c>
      <c r="E20">
        <f>'SD district-data'!W20</f>
        <v>89527</v>
      </c>
      <c r="F20" s="1">
        <f t="shared" si="3"/>
        <v>0.47064465263967836</v>
      </c>
      <c r="G20" s="1">
        <f t="shared" si="3"/>
        <v>0.4851123549843131</v>
      </c>
      <c r="H20" s="3">
        <f t="shared" si="1"/>
        <v>0</v>
      </c>
      <c r="I20" s="3">
        <f t="shared" si="2"/>
        <v>1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district-data'!U21</f>
        <v>184874</v>
      </c>
      <c r="D21">
        <f>'SD district-data'!V21</f>
        <v>56741</v>
      </c>
      <c r="E21">
        <f>'SD district-data'!W21</f>
        <v>120083</v>
      </c>
      <c r="F21" s="1">
        <f t="shared" si="3"/>
        <v>0.30691714356805178</v>
      </c>
      <c r="G21" s="1">
        <f t="shared" si="3"/>
        <v>0.64953968648917637</v>
      </c>
      <c r="H21" s="3">
        <f t="shared" si="1"/>
        <v>0</v>
      </c>
      <c r="I21" s="3">
        <f t="shared" si="2"/>
        <v>1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district-data'!U22</f>
        <v>151324</v>
      </c>
      <c r="D22">
        <f>'SD district-data'!V22</f>
        <v>48239</v>
      </c>
      <c r="E22">
        <f>'SD district-data'!W22</f>
        <v>96450</v>
      </c>
      <c r="F22" s="1">
        <f t="shared" si="3"/>
        <v>0.3187795723084243</v>
      </c>
      <c r="G22" s="1">
        <f t="shared" si="3"/>
        <v>0.63737411117866305</v>
      </c>
      <c r="H22" s="3">
        <f t="shared" si="1"/>
        <v>0</v>
      </c>
      <c r="I22" s="3">
        <f t="shared" si="2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district-data'!U23</f>
        <v>159330</v>
      </c>
      <c r="D23">
        <f>'SD district-data'!V23</f>
        <v>83416</v>
      </c>
      <c r="E23">
        <f>'SD district-data'!W23</f>
        <v>69208</v>
      </c>
      <c r="F23" s="1">
        <f t="shared" si="3"/>
        <v>0.52354233352162183</v>
      </c>
      <c r="G23" s="1">
        <f t="shared" si="3"/>
        <v>0.43436891985187975</v>
      </c>
      <c r="H23" s="3">
        <f t="shared" si="1"/>
        <v>1</v>
      </c>
      <c r="I23" s="3">
        <f t="shared" si="2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district-data'!U24</f>
        <v>165194</v>
      </c>
      <c r="D24">
        <f>'SD district-data'!V24</f>
        <v>52953</v>
      </c>
      <c r="E24">
        <f>'SD district-data'!W24</f>
        <v>104573</v>
      </c>
      <c r="F24" s="1">
        <f t="shared" si="3"/>
        <v>0.32055038318583001</v>
      </c>
      <c r="G24" s="1">
        <f t="shared" si="3"/>
        <v>0.63303146603387528</v>
      </c>
      <c r="H24" s="3">
        <f t="shared" si="1"/>
        <v>0</v>
      </c>
      <c r="I24" s="3">
        <f t="shared" si="2"/>
        <v>1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district-data'!U25</f>
        <v>148707</v>
      </c>
      <c r="D25">
        <f>'SD district-data'!V25</f>
        <v>93628</v>
      </c>
      <c r="E25">
        <f>'SD district-data'!W25</f>
        <v>49324</v>
      </c>
      <c r="F25" s="1">
        <f t="shared" si="3"/>
        <v>0.62961393881928895</v>
      </c>
      <c r="G25" s="1">
        <f t="shared" si="3"/>
        <v>0.33168579824756061</v>
      </c>
      <c r="H25" s="3">
        <f t="shared" si="1"/>
        <v>1</v>
      </c>
      <c r="I25" s="3">
        <f t="shared" si="2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district-data'!U26</f>
        <v>182196</v>
      </c>
      <c r="D26">
        <f>'SD district-data'!V26</f>
        <v>99202</v>
      </c>
      <c r="E26">
        <f>'SD district-data'!W26</f>
        <v>75110</v>
      </c>
      <c r="F26" s="1">
        <f t="shared" si="3"/>
        <v>0.54447957145052583</v>
      </c>
      <c r="G26" s="1">
        <f t="shared" si="3"/>
        <v>0.41224834793299525</v>
      </c>
      <c r="H26" s="3">
        <f t="shared" si="1"/>
        <v>1</v>
      </c>
      <c r="I26" s="3">
        <f t="shared" si="2"/>
        <v>0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district-data'!U27</f>
        <v>137629</v>
      </c>
      <c r="D27">
        <f>'SD district-data'!V27</f>
        <v>64036</v>
      </c>
      <c r="E27">
        <f>'SD district-data'!W27</f>
        <v>66862</v>
      </c>
      <c r="F27" s="1">
        <f t="shared" si="3"/>
        <v>0.46527984654396964</v>
      </c>
      <c r="G27" s="1">
        <f t="shared" si="3"/>
        <v>0.48581330969490444</v>
      </c>
      <c r="H27" s="3">
        <f t="shared" si="1"/>
        <v>0</v>
      </c>
      <c r="I27" s="3">
        <f t="shared" si="2"/>
        <v>1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district-data'!U28</f>
        <v>161893</v>
      </c>
      <c r="D28">
        <f>'SD district-data'!V28</f>
        <v>44165</v>
      </c>
      <c r="E28">
        <f>'SD district-data'!W28</f>
        <v>108577</v>
      </c>
      <c r="F28" s="1">
        <f t="shared" si="3"/>
        <v>0.27280364191163298</v>
      </c>
      <c r="G28" s="1">
        <f t="shared" si="3"/>
        <v>0.67067136936124472</v>
      </c>
      <c r="H28" s="3">
        <f t="shared" si="1"/>
        <v>0</v>
      </c>
      <c r="I28" s="3">
        <f t="shared" si="2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district-data'!U29</f>
        <v>158598</v>
      </c>
      <c r="D29">
        <f>'SD district-data'!V29</f>
        <v>101517</v>
      </c>
      <c r="E29">
        <f>'SD district-data'!W29</f>
        <v>49499</v>
      </c>
      <c r="F29" s="1">
        <f t="shared" si="3"/>
        <v>0.64009003896644345</v>
      </c>
      <c r="G29" s="1">
        <f t="shared" si="3"/>
        <v>0.31210355742190948</v>
      </c>
      <c r="H29" s="3">
        <f t="shared" si="1"/>
        <v>1</v>
      </c>
      <c r="I29" s="3">
        <f t="shared" si="2"/>
        <v>0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district-data'!U30</f>
        <v>161895</v>
      </c>
      <c r="D30">
        <f>'SD district-data'!V30</f>
        <v>85798</v>
      </c>
      <c r="E30">
        <f>'SD district-data'!W30</f>
        <v>69269</v>
      </c>
      <c r="F30" s="1">
        <f t="shared" si="3"/>
        <v>0.52996077704685141</v>
      </c>
      <c r="G30" s="1">
        <f t="shared" si="3"/>
        <v>0.42786373884307732</v>
      </c>
      <c r="H30" s="3">
        <f t="shared" si="1"/>
        <v>1</v>
      </c>
      <c r="I30" s="3">
        <f t="shared" si="2"/>
        <v>0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district-data'!U31</f>
        <v>159645</v>
      </c>
      <c r="D31">
        <f>'SD district-data'!V31</f>
        <v>54592</v>
      </c>
      <c r="E31">
        <f>'SD district-data'!W31</f>
        <v>97367</v>
      </c>
      <c r="F31" s="1">
        <f t="shared" si="3"/>
        <v>0.34195872091202356</v>
      </c>
      <c r="G31" s="1">
        <f t="shared" si="3"/>
        <v>0.6098969588775095</v>
      </c>
      <c r="H31" s="3">
        <f t="shared" si="1"/>
        <v>0</v>
      </c>
      <c r="I31" s="3">
        <f t="shared" si="2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district-data'!U32</f>
        <v>156499</v>
      </c>
      <c r="D32">
        <f>'SD district-data'!V32</f>
        <v>43862</v>
      </c>
      <c r="E32">
        <f>'SD district-data'!W32</f>
        <v>105725</v>
      </c>
      <c r="F32" s="1">
        <f t="shared" si="3"/>
        <v>0.28027016147068035</v>
      </c>
      <c r="G32" s="1">
        <f t="shared" si="3"/>
        <v>0.67556342213049281</v>
      </c>
      <c r="H32" s="3">
        <f t="shared" si="1"/>
        <v>0</v>
      </c>
      <c r="I32" s="3">
        <f t="shared" si="2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district-data'!U33</f>
        <v>153657</v>
      </c>
      <c r="D33">
        <f>'SD district-data'!V33</f>
        <v>47256</v>
      </c>
      <c r="E33">
        <f>'SD district-data'!W33</f>
        <v>99373</v>
      </c>
      <c r="F33" s="1">
        <f t="shared" si="3"/>
        <v>0.307542123040278</v>
      </c>
      <c r="G33" s="1">
        <f t="shared" si="3"/>
        <v>0.64671964179959263</v>
      </c>
      <c r="H33" s="3">
        <f t="shared" si="1"/>
        <v>0</v>
      </c>
      <c r="I33" s="3">
        <f t="shared" si="2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district-data'!U34</f>
        <v>173291</v>
      </c>
      <c r="D34">
        <f>'SD district-data'!V34</f>
        <v>70158</v>
      </c>
      <c r="E34">
        <f>'SD district-data'!W34</f>
        <v>95770</v>
      </c>
      <c r="F34" s="1">
        <f t="shared" si="3"/>
        <v>0.40485657073939213</v>
      </c>
      <c r="G34" s="1">
        <f t="shared" si="3"/>
        <v>0.55265420593106396</v>
      </c>
      <c r="H34" s="3">
        <f t="shared" si="1"/>
        <v>0</v>
      </c>
      <c r="I34" s="3">
        <f t="shared" si="2"/>
        <v>1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district-data'!U35</f>
        <v>156549</v>
      </c>
      <c r="D35">
        <f>'SD district-data'!V35</f>
        <v>49124</v>
      </c>
      <c r="E35">
        <f>'SD district-data'!W35</f>
        <v>101058</v>
      </c>
      <c r="F35" s="1">
        <f t="shared" si="3"/>
        <v>0.31379312547509086</v>
      </c>
      <c r="G35" s="1">
        <f t="shared" si="3"/>
        <v>0.64553590249698178</v>
      </c>
      <c r="H35" s="3">
        <f t="shared" si="1"/>
        <v>0</v>
      </c>
      <c r="I35" s="3">
        <f t="shared" si="2"/>
        <v>1</v>
      </c>
    </row>
  </sheetData>
  <conditionalFormatting sqref="F2:F35 H2:H35">
    <cfRule type="expression" dxfId="3" priority="4">
      <formula>F2&gt;G2</formula>
    </cfRule>
  </conditionalFormatting>
  <conditionalFormatting sqref="G2:G35 I2:I35">
    <cfRule type="expression" dxfId="2" priority="3">
      <formula>G2&gt;F2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3"/>
  <sheetViews>
    <sheetView workbookViewId="0">
      <selection activeCell="O22" sqref="O2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6.85546875" bestFit="1" customWidth="1"/>
    <col min="4" max="5" width="6.85546875" customWidth="1"/>
    <col min="6" max="6" width="7.7109375" style="7" bestFit="1" customWidth="1"/>
    <col min="14" max="15" width="9" bestFit="1" customWidth="1"/>
    <col min="16" max="17" width="7.140625" bestFit="1" customWidth="1"/>
    <col min="18" max="19" width="9" bestFit="1" customWidth="1"/>
    <col min="20" max="21" width="7.140625" bestFit="1" customWidth="1"/>
  </cols>
  <sheetData>
    <row r="1" spans="1:21" x14ac:dyDescent="0.25">
      <c r="A1" t="str">
        <f>'SD district-data'!A1</f>
        <v>ID</v>
      </c>
      <c r="B1" t="str">
        <f>'SD district-data'!B1</f>
        <v>Label</v>
      </c>
      <c r="C1" t="s">
        <v>142</v>
      </c>
      <c r="D1" t="s">
        <v>126</v>
      </c>
      <c r="E1" t="s">
        <v>127</v>
      </c>
      <c r="G1" t="s">
        <v>122</v>
      </c>
      <c r="H1" t="s">
        <v>123</v>
      </c>
      <c r="I1" t="s">
        <v>124</v>
      </c>
      <c r="J1" t="s">
        <v>125</v>
      </c>
      <c r="N1" s="26" t="s">
        <v>117</v>
      </c>
      <c r="O1" s="26"/>
      <c r="P1" s="26"/>
      <c r="Q1" s="26"/>
      <c r="R1" s="26" t="s">
        <v>116</v>
      </c>
      <c r="S1" s="26"/>
      <c r="T1" s="26"/>
      <c r="U1" s="26"/>
    </row>
    <row r="2" spans="1:21" x14ac:dyDescent="0.25">
      <c r="D2">
        <f>SUM(D3:D101)</f>
        <v>12</v>
      </c>
      <c r="E2">
        <f>SUM(E3:E101)</f>
        <v>21</v>
      </c>
      <c r="N2" t="s">
        <v>118</v>
      </c>
      <c r="O2" t="s">
        <v>119</v>
      </c>
      <c r="P2" t="s">
        <v>120</v>
      </c>
      <c r="Q2" t="s">
        <v>121</v>
      </c>
      <c r="R2" t="s">
        <v>118</v>
      </c>
      <c r="S2" t="s">
        <v>119</v>
      </c>
      <c r="T2" t="s">
        <v>120</v>
      </c>
      <c r="U2" t="s">
        <v>121</v>
      </c>
    </row>
    <row r="3" spans="1:21" x14ac:dyDescent="0.25">
      <c r="A3">
        <f>'SD district-data'!A3</f>
        <v>1</v>
      </c>
      <c r="B3">
        <f>'SD district-data'!B3</f>
        <v>1</v>
      </c>
      <c r="C3" t="str">
        <f>IF(F3&gt;0,CONCATENATE("D+",ROUND(F3,1)),CONCATENATE("R+",ROUND(F3,1)*-1))</f>
        <v>D+5.7</v>
      </c>
      <c r="D3">
        <f>IF(F3&gt;0,1,0)</f>
        <v>1</v>
      </c>
      <c r="E3">
        <f>IF(F3&lt;0,1,0)</f>
        <v>0</v>
      </c>
      <c r="F3" s="7">
        <f t="shared" ref="F3:F34" si="0">100*(AVERAGE(I3,G3)-AVERAGE(P$3,T$3))</f>
        <v>5.6748635789876101</v>
      </c>
      <c r="G3" s="6">
        <f>'2016 Pres'!D3/(SUM('2016 Pres'!D3:E3))</f>
        <v>0.58073721455490079</v>
      </c>
      <c r="H3" s="6">
        <f>'2016 Pres'!E3/(SUM('2016 Pres'!D3:E3))</f>
        <v>0.41926278544509921</v>
      </c>
      <c r="I3" s="6">
        <f>'2020 Pres'!D3/SUM('2020 Pres'!D3:E3)</f>
        <v>0.5665728397684423</v>
      </c>
      <c r="J3" s="6">
        <f>'2020 Pres'!E3/SUM('2020 Pres'!D3:E3)</f>
        <v>0.4334271602315577</v>
      </c>
      <c r="N3">
        <v>65853514</v>
      </c>
      <c r="O3">
        <v>62984828</v>
      </c>
      <c r="P3" s="1">
        <f>N3/SUM($N3:$O3)</f>
        <v>0.51113288930712875</v>
      </c>
      <c r="Q3" s="1">
        <f>O3/SUM($N3:$O3)</f>
        <v>0.4888671106928712</v>
      </c>
      <c r="R3">
        <v>81268924</v>
      </c>
      <c r="S3">
        <v>74216154</v>
      </c>
      <c r="T3" s="1">
        <f>R3/SUM($R3:$S3)</f>
        <v>0.52267989343646215</v>
      </c>
      <c r="U3" s="1">
        <f>S3/SUM($R3:$S3)</f>
        <v>0.4773201065635379</v>
      </c>
    </row>
    <row r="4" spans="1:21" x14ac:dyDescent="0.25">
      <c r="A4">
        <f>'SD district-data'!A4</f>
        <v>2</v>
      </c>
      <c r="B4">
        <f>'SD district-data'!B4</f>
        <v>2</v>
      </c>
      <c r="C4" t="str">
        <f t="shared" ref="C4:C35" si="1">IF(F4&gt;0,CONCATENATE("D+",ROUND(F4,1)),CONCATENATE("R+",ROUND(F4,1)*-1))</f>
        <v>R+11.7</v>
      </c>
      <c r="D4">
        <f t="shared" ref="D4:D19" si="2">IF(F4&gt;0,1,0)</f>
        <v>0</v>
      </c>
      <c r="E4">
        <f t="shared" ref="E4:E35" si="3">IF(F4&lt;0,1,0)</f>
        <v>1</v>
      </c>
      <c r="F4" s="7">
        <f t="shared" si="0"/>
        <v>-11.691785927667425</v>
      </c>
      <c r="G4" s="6">
        <f>'2016 Pres'!D4/(SUM('2016 Pres'!D4:E4))</f>
        <v>0.39709855409072586</v>
      </c>
      <c r="H4" s="6">
        <f>'2016 Pres'!E4/(SUM('2016 Pres'!D4:E4))</f>
        <v>0.60290144590927419</v>
      </c>
      <c r="I4" s="6">
        <f>'2020 Pres'!D4/SUM('2020 Pres'!D4:E4)</f>
        <v>0.40287851009951664</v>
      </c>
      <c r="J4" s="6">
        <f>'2020 Pres'!E4/SUM('2020 Pres'!D4:E4)</f>
        <v>0.5971214899004833</v>
      </c>
    </row>
    <row r="5" spans="1:21" x14ac:dyDescent="0.25">
      <c r="A5">
        <f>'SD district-data'!A5</f>
        <v>3</v>
      </c>
      <c r="B5">
        <f>'SD district-data'!B5</f>
        <v>3</v>
      </c>
      <c r="C5" t="str">
        <f t="shared" si="1"/>
        <v>D+29.9</v>
      </c>
      <c r="D5">
        <f t="shared" si="2"/>
        <v>1</v>
      </c>
      <c r="E5">
        <f t="shared" si="3"/>
        <v>0</v>
      </c>
      <c r="F5" s="7">
        <f t="shared" si="0"/>
        <v>29.86542373694795</v>
      </c>
      <c r="G5" s="6">
        <f>'2016 Pres'!D5/(SUM('2016 Pres'!D5:E5))</f>
        <v>0.82078483880935216</v>
      </c>
      <c r="H5" s="6">
        <f>'2016 Pres'!E5/(SUM('2016 Pres'!D5:E5))</f>
        <v>0.17921516119064784</v>
      </c>
      <c r="I5" s="6">
        <f>'2020 Pres'!D5/SUM('2020 Pres'!D5:E5)</f>
        <v>0.81033641867319783</v>
      </c>
      <c r="J5" s="6">
        <f>'2020 Pres'!E5/SUM('2020 Pres'!D5:E5)</f>
        <v>0.18966358132680217</v>
      </c>
    </row>
    <row r="6" spans="1:21" x14ac:dyDescent="0.25">
      <c r="A6">
        <f>'SD district-data'!A6</f>
        <v>4</v>
      </c>
      <c r="B6">
        <f>'SD district-data'!B6</f>
        <v>4</v>
      </c>
      <c r="C6" t="str">
        <f t="shared" si="1"/>
        <v>R+16.3</v>
      </c>
      <c r="D6">
        <f t="shared" si="2"/>
        <v>0</v>
      </c>
      <c r="E6">
        <f t="shared" si="3"/>
        <v>1</v>
      </c>
      <c r="F6" s="7">
        <f t="shared" si="0"/>
        <v>-16.343670282830203</v>
      </c>
      <c r="G6" s="6">
        <f>'2016 Pres'!D6/(SUM('2016 Pres'!D6:E6))</f>
        <v>0.33912185809735923</v>
      </c>
      <c r="H6" s="6">
        <f>'2016 Pres'!E6/(SUM('2016 Pres'!D6:E6))</f>
        <v>0.66087814190264083</v>
      </c>
      <c r="I6" s="6">
        <f>'2020 Pres'!D6/SUM('2020 Pres'!D6:E6)</f>
        <v>0.36781751898962767</v>
      </c>
      <c r="J6" s="6">
        <f>'2020 Pres'!E6/SUM('2020 Pres'!D6:E6)</f>
        <v>0.63218248101037233</v>
      </c>
    </row>
    <row r="7" spans="1:21" x14ac:dyDescent="0.25">
      <c r="A7">
        <f>'SD district-data'!A7</f>
        <v>5</v>
      </c>
      <c r="B7">
        <f>'SD district-data'!B7</f>
        <v>5</v>
      </c>
      <c r="C7" t="str">
        <f t="shared" si="1"/>
        <v>D+5.3</v>
      </c>
      <c r="D7">
        <f t="shared" si="2"/>
        <v>1</v>
      </c>
      <c r="E7">
        <f t="shared" si="3"/>
        <v>0</v>
      </c>
      <c r="F7" s="7">
        <f t="shared" si="0"/>
        <v>5.3059356669289404</v>
      </c>
      <c r="G7" s="6">
        <f>'2016 Pres'!D7/(SUM('2016 Pres'!D7:E7))</f>
        <v>0.58009098056834774</v>
      </c>
      <c r="H7" s="6">
        <f>'2016 Pres'!E7/(SUM('2016 Pres'!D7:E7))</f>
        <v>0.41990901943165226</v>
      </c>
      <c r="I7" s="6">
        <f>'2020 Pres'!D7/SUM('2020 Pres'!D7:E7)</f>
        <v>0.55984051551382219</v>
      </c>
      <c r="J7" s="6">
        <f>'2020 Pres'!E7/SUM('2020 Pres'!D7:E7)</f>
        <v>0.44015948448617781</v>
      </c>
    </row>
    <row r="8" spans="1:21" x14ac:dyDescent="0.25">
      <c r="A8">
        <f>'SD district-data'!A8</f>
        <v>6</v>
      </c>
      <c r="B8">
        <f>'SD district-data'!B8</f>
        <v>6</v>
      </c>
      <c r="C8" t="str">
        <f t="shared" si="1"/>
        <v>D+5.7</v>
      </c>
      <c r="D8">
        <f t="shared" si="2"/>
        <v>1</v>
      </c>
      <c r="E8">
        <f t="shared" si="3"/>
        <v>0</v>
      </c>
      <c r="F8" s="7">
        <f t="shared" si="0"/>
        <v>5.7098595759673021</v>
      </c>
      <c r="G8" s="6">
        <f>'2016 Pres'!D8/(SUM('2016 Pres'!D8:E8))</f>
        <v>0.5716658223952088</v>
      </c>
      <c r="H8" s="6">
        <f>'2016 Pres'!E8/(SUM('2016 Pres'!D8:E8))</f>
        <v>0.4283341776047912</v>
      </c>
      <c r="I8" s="6">
        <f>'2020 Pres'!D8/SUM('2020 Pres'!D8:E8)</f>
        <v>0.57634415186772814</v>
      </c>
      <c r="J8" s="6">
        <f>'2020 Pres'!E8/SUM('2020 Pres'!D8:E8)</f>
        <v>0.42365584813227192</v>
      </c>
    </row>
    <row r="9" spans="1:21" x14ac:dyDescent="0.25">
      <c r="A9">
        <f>'SD district-data'!A9</f>
        <v>7</v>
      </c>
      <c r="B9">
        <f>'SD district-data'!B9</f>
        <v>7</v>
      </c>
      <c r="C9" t="str">
        <f t="shared" si="1"/>
        <v>R+7.8</v>
      </c>
      <c r="D9">
        <f t="shared" si="2"/>
        <v>0</v>
      </c>
      <c r="E9">
        <f t="shared" si="3"/>
        <v>1</v>
      </c>
      <c r="F9" s="7">
        <f t="shared" si="0"/>
        <v>-7.8284991925982812</v>
      </c>
      <c r="G9" s="6">
        <f>'2016 Pres'!D9/(SUM('2016 Pres'!D9:E9))</f>
        <v>0.45022820925032797</v>
      </c>
      <c r="H9" s="6">
        <f>'2016 Pres'!E9/(SUM('2016 Pres'!D9:E9))</f>
        <v>0.54977179074967197</v>
      </c>
      <c r="I9" s="6">
        <f>'2020 Pres'!D9/SUM('2020 Pres'!D9:E9)</f>
        <v>0.42701458964129746</v>
      </c>
      <c r="J9" s="6">
        <f>'2020 Pres'!E9/SUM('2020 Pres'!D9:E9)</f>
        <v>0.57298541035870254</v>
      </c>
    </row>
    <row r="10" spans="1:21" x14ac:dyDescent="0.25">
      <c r="A10">
        <f>'SD district-data'!A10</f>
        <v>8</v>
      </c>
      <c r="B10">
        <f>'SD district-data'!B10</f>
        <v>8</v>
      </c>
      <c r="C10" t="str">
        <f t="shared" si="1"/>
        <v>D+6.6</v>
      </c>
      <c r="D10">
        <f t="shared" si="2"/>
        <v>1</v>
      </c>
      <c r="E10">
        <f t="shared" si="3"/>
        <v>0</v>
      </c>
      <c r="F10" s="7">
        <f t="shared" si="0"/>
        <v>6.5966663116959534</v>
      </c>
      <c r="G10" s="6">
        <f>'2016 Pres'!D10/(SUM('2016 Pres'!D10:E10))</f>
        <v>0.56655772861306453</v>
      </c>
      <c r="H10" s="6">
        <f>'2016 Pres'!E10/(SUM('2016 Pres'!D10:E10))</f>
        <v>0.43344227138693542</v>
      </c>
      <c r="I10" s="6">
        <f>'2020 Pres'!D10/SUM('2020 Pres'!D10:E10)</f>
        <v>0.59918838036444544</v>
      </c>
      <c r="J10" s="6">
        <f>'2020 Pres'!E10/SUM('2020 Pres'!D10:E10)</f>
        <v>0.40081161963555456</v>
      </c>
    </row>
    <row r="11" spans="1:21" x14ac:dyDescent="0.25">
      <c r="A11">
        <f>'SD district-data'!A11</f>
        <v>9</v>
      </c>
      <c r="B11">
        <f>'SD district-data'!B11</f>
        <v>9</v>
      </c>
      <c r="C11" t="str">
        <f t="shared" si="1"/>
        <v>R+11.1</v>
      </c>
      <c r="D11">
        <f t="shared" si="2"/>
        <v>0</v>
      </c>
      <c r="E11">
        <f t="shared" si="3"/>
        <v>1</v>
      </c>
      <c r="F11" s="7">
        <f t="shared" si="0"/>
        <v>-11.125414426966584</v>
      </c>
      <c r="G11" s="6">
        <f>'2016 Pres'!D11/(SUM('2016 Pres'!D11:E11))</f>
        <v>0.4072120938174878</v>
      </c>
      <c r="H11" s="6">
        <f>'2016 Pres'!E11/(SUM('2016 Pres'!D11:E11))</f>
        <v>0.5927879061825122</v>
      </c>
      <c r="I11" s="6">
        <f>'2020 Pres'!D11/SUM('2020 Pres'!D11:E11)</f>
        <v>0.40409240038677152</v>
      </c>
      <c r="J11" s="6">
        <f>'2020 Pres'!E11/SUM('2020 Pres'!D11:E11)</f>
        <v>0.59590759961322848</v>
      </c>
    </row>
    <row r="12" spans="1:21" x14ac:dyDescent="0.25">
      <c r="A12">
        <f>'SD district-data'!A12</f>
        <v>10</v>
      </c>
      <c r="B12">
        <f>'SD district-data'!B12</f>
        <v>10</v>
      </c>
      <c r="C12" t="str">
        <f t="shared" si="1"/>
        <v>R+14.3</v>
      </c>
      <c r="D12">
        <f t="shared" si="2"/>
        <v>0</v>
      </c>
      <c r="E12">
        <f t="shared" si="3"/>
        <v>1</v>
      </c>
      <c r="F12" s="7">
        <f t="shared" si="0"/>
        <v>-14.290697411079201</v>
      </c>
      <c r="G12" s="6">
        <f>'2016 Pres'!D12/(SUM('2016 Pres'!D12:E12))</f>
        <v>0.37108215164348968</v>
      </c>
      <c r="H12" s="6">
        <f>'2016 Pres'!E12/(SUM('2016 Pres'!D12:E12))</f>
        <v>0.62891784835651032</v>
      </c>
      <c r="I12" s="6">
        <f>'2020 Pres'!D12/SUM('2020 Pres'!D12:E12)</f>
        <v>0.37691668287851726</v>
      </c>
      <c r="J12" s="6">
        <f>'2020 Pres'!E12/SUM('2020 Pres'!D12:E12)</f>
        <v>0.62308331712148279</v>
      </c>
    </row>
    <row r="13" spans="1:21" x14ac:dyDescent="0.25">
      <c r="A13">
        <f>'SD district-data'!A13</f>
        <v>11</v>
      </c>
      <c r="B13">
        <f>'SD district-data'!B13</f>
        <v>11</v>
      </c>
      <c r="C13" t="str">
        <f t="shared" si="1"/>
        <v>R+3.9</v>
      </c>
      <c r="D13">
        <f t="shared" si="2"/>
        <v>0</v>
      </c>
      <c r="E13">
        <f t="shared" si="3"/>
        <v>1</v>
      </c>
      <c r="F13" s="7">
        <f t="shared" si="0"/>
        <v>-3.8514825624544335</v>
      </c>
      <c r="G13" s="6">
        <f>'2016 Pres'!D13/(SUM('2016 Pres'!D13:E13))</f>
        <v>0.48473300559416849</v>
      </c>
      <c r="H13" s="6">
        <f>'2016 Pres'!E13/(SUM('2016 Pres'!D13:E13))</f>
        <v>0.51526699440583146</v>
      </c>
      <c r="I13" s="6">
        <f>'2020 Pres'!D13/SUM('2020 Pres'!D13:E13)</f>
        <v>0.47205012590033379</v>
      </c>
      <c r="J13" s="6">
        <f>'2020 Pres'!E13/SUM('2020 Pres'!D13:E13)</f>
        <v>0.52794987409966621</v>
      </c>
    </row>
    <row r="14" spans="1:21" x14ac:dyDescent="0.25">
      <c r="A14">
        <f>'SD district-data'!A14</f>
        <v>12</v>
      </c>
      <c r="B14">
        <f>'SD district-data'!B14</f>
        <v>12</v>
      </c>
      <c r="C14" t="str">
        <f t="shared" si="1"/>
        <v>R+29.8</v>
      </c>
      <c r="D14">
        <f t="shared" si="2"/>
        <v>0</v>
      </c>
      <c r="E14">
        <f t="shared" si="3"/>
        <v>1</v>
      </c>
      <c r="F14" s="7">
        <f t="shared" si="0"/>
        <v>-29.839157234317575</v>
      </c>
      <c r="G14" s="6">
        <f>'2016 Pres'!D14/(SUM('2016 Pres'!D14:E14))</f>
        <v>0.2192923284479058</v>
      </c>
      <c r="H14" s="6">
        <f>'2016 Pres'!E14/(SUM('2016 Pres'!D14:E14))</f>
        <v>0.7807076715520942</v>
      </c>
      <c r="I14" s="6">
        <f>'2020 Pres'!D14/SUM('2020 Pres'!D14:E14)</f>
        <v>0.21773730960933366</v>
      </c>
      <c r="J14" s="6">
        <f>'2020 Pres'!E14/SUM('2020 Pres'!D14:E14)</f>
        <v>0.78226269039066632</v>
      </c>
    </row>
    <row r="15" spans="1:21" x14ac:dyDescent="0.25">
      <c r="A15">
        <f>'SD district-data'!A15</f>
        <v>13</v>
      </c>
      <c r="B15">
        <f>'SD district-data'!B15</f>
        <v>13</v>
      </c>
      <c r="C15" t="str">
        <f t="shared" si="1"/>
        <v>D+10.2</v>
      </c>
      <c r="D15">
        <f t="shared" si="2"/>
        <v>1</v>
      </c>
      <c r="E15">
        <f t="shared" si="3"/>
        <v>0</v>
      </c>
      <c r="F15" s="7">
        <f t="shared" si="0"/>
        <v>10.157365769147852</v>
      </c>
      <c r="G15" s="6">
        <f>'2016 Pres'!D15/(SUM('2016 Pres'!D15:E15))</f>
        <v>0.62666220223859181</v>
      </c>
      <c r="H15" s="6">
        <f>'2016 Pres'!E15/(SUM('2016 Pres'!D15:E15))</f>
        <v>0.37333779776140819</v>
      </c>
      <c r="I15" s="6">
        <f>'2020 Pres'!D15/SUM('2020 Pres'!D15:E15)</f>
        <v>0.61029789588795635</v>
      </c>
      <c r="J15" s="6">
        <f>'2020 Pres'!E15/SUM('2020 Pres'!D15:E15)</f>
        <v>0.38970210411204365</v>
      </c>
    </row>
    <row r="16" spans="1:21" x14ac:dyDescent="0.25">
      <c r="A16">
        <f>'SD district-data'!A16</f>
        <v>14</v>
      </c>
      <c r="B16">
        <f>'SD district-data'!B16</f>
        <v>14</v>
      </c>
      <c r="C16" t="str">
        <f t="shared" si="1"/>
        <v>R+12.9</v>
      </c>
      <c r="D16">
        <f t="shared" si="2"/>
        <v>0</v>
      </c>
      <c r="E16">
        <f t="shared" si="3"/>
        <v>1</v>
      </c>
      <c r="F16" s="7">
        <f t="shared" si="0"/>
        <v>-12.943420033164688</v>
      </c>
      <c r="G16" s="6">
        <f>'2016 Pres'!D16/(SUM('2016 Pres'!D16:E16))</f>
        <v>0.37053975541500761</v>
      </c>
      <c r="H16" s="6">
        <f>'2016 Pres'!E16/(SUM('2016 Pres'!D16:E16))</f>
        <v>0.62946024458499239</v>
      </c>
      <c r="I16" s="6">
        <f>'2020 Pres'!D16/SUM('2020 Pres'!D16:E16)</f>
        <v>0.4044046266652897</v>
      </c>
      <c r="J16" s="6">
        <f>'2020 Pres'!E16/SUM('2020 Pres'!D16:E16)</f>
        <v>0.59559537333471035</v>
      </c>
    </row>
    <row r="17" spans="1:10" x14ac:dyDescent="0.25">
      <c r="A17">
        <f>'SD district-data'!A17</f>
        <v>15</v>
      </c>
      <c r="B17">
        <f>'SD district-data'!B17</f>
        <v>15</v>
      </c>
      <c r="C17" t="str">
        <f t="shared" si="1"/>
        <v>R+17.3</v>
      </c>
      <c r="D17">
        <f t="shared" si="2"/>
        <v>0</v>
      </c>
      <c r="E17">
        <f t="shared" si="3"/>
        <v>1</v>
      </c>
      <c r="F17" s="7">
        <f t="shared" si="0"/>
        <v>-17.343431441655312</v>
      </c>
      <c r="G17" s="6">
        <f>'2016 Pres'!D17/(SUM('2016 Pres'!D17:E17))</f>
        <v>0.34919785747372406</v>
      </c>
      <c r="H17" s="6">
        <f>'2016 Pres'!E17/(SUM('2016 Pres'!D17:E17))</f>
        <v>0.650802142526276</v>
      </c>
      <c r="I17" s="6">
        <f>'2020 Pres'!D17/SUM('2020 Pres'!D17:E17)</f>
        <v>0.3377462964367608</v>
      </c>
      <c r="J17" s="6">
        <f>'2020 Pres'!E17/SUM('2020 Pres'!D17:E17)</f>
        <v>0.6622537035632392</v>
      </c>
    </row>
    <row r="18" spans="1:10" x14ac:dyDescent="0.25">
      <c r="A18">
        <f>'SD district-data'!A18</f>
        <v>16</v>
      </c>
      <c r="B18">
        <f>'SD district-data'!B18</f>
        <v>16</v>
      </c>
      <c r="C18" t="str">
        <f t="shared" si="1"/>
        <v>D+11.9</v>
      </c>
      <c r="D18">
        <f t="shared" si="2"/>
        <v>1</v>
      </c>
      <c r="E18">
        <f t="shared" si="3"/>
        <v>0</v>
      </c>
      <c r="F18" s="7">
        <f t="shared" si="0"/>
        <v>11.925016234084573</v>
      </c>
      <c r="G18" s="6">
        <f>'2016 Pres'!D18/(SUM('2016 Pres'!D18:E18))</f>
        <v>0.61653981024311866</v>
      </c>
      <c r="H18" s="6">
        <f>'2016 Pres'!E18/(SUM('2016 Pres'!D18:E18))</f>
        <v>0.38346018975688134</v>
      </c>
      <c r="I18" s="6">
        <f>'2020 Pres'!D18/SUM('2020 Pres'!D18:E18)</f>
        <v>0.65577329718216382</v>
      </c>
      <c r="J18" s="6">
        <f>'2020 Pres'!E18/SUM('2020 Pres'!D18:E18)</f>
        <v>0.34422670281783618</v>
      </c>
    </row>
    <row r="19" spans="1:10" x14ac:dyDescent="0.25">
      <c r="A19">
        <f>'SD district-data'!A19</f>
        <v>17</v>
      </c>
      <c r="B19">
        <f>'SD district-data'!B19</f>
        <v>17</v>
      </c>
      <c r="C19" t="str">
        <f t="shared" si="1"/>
        <v>R+22.2</v>
      </c>
      <c r="D19">
        <f t="shared" si="2"/>
        <v>0</v>
      </c>
      <c r="E19">
        <f t="shared" si="3"/>
        <v>1</v>
      </c>
      <c r="F19" s="7">
        <f t="shared" si="0"/>
        <v>-22.197838073307302</v>
      </c>
      <c r="G19" s="6">
        <f>'2016 Pres'!D19/(SUM('2016 Pres'!D19:E19))</f>
        <v>0.28077868748574181</v>
      </c>
      <c r="H19" s="6">
        <f>'2016 Pres'!E19/(SUM('2016 Pres'!D19:E19))</f>
        <v>0.71922131251425825</v>
      </c>
      <c r="I19" s="6">
        <f>'2020 Pres'!D19/SUM('2020 Pres'!D19:E19)</f>
        <v>0.30907733379170316</v>
      </c>
      <c r="J19" s="6">
        <f>'2020 Pres'!E19/SUM('2020 Pres'!D19:E19)</f>
        <v>0.6909226662082969</v>
      </c>
    </row>
    <row r="20" spans="1:10" x14ac:dyDescent="0.25">
      <c r="A20">
        <f>'SD district-data'!A20</f>
        <v>18</v>
      </c>
      <c r="B20">
        <f>'SD district-data'!B20</f>
        <v>18</v>
      </c>
      <c r="C20" t="str">
        <f t="shared" si="1"/>
        <v>R+2</v>
      </c>
      <c r="D20">
        <f t="shared" ref="D20:D35" si="4">IF(F20&gt;0,1,0)</f>
        <v>0</v>
      </c>
      <c r="E20">
        <f t="shared" si="3"/>
        <v>1</v>
      </c>
      <c r="F20" s="7">
        <f t="shared" si="0"/>
        <v>-1.9616770789251836</v>
      </c>
      <c r="G20" s="6">
        <f>'2016 Pres'!D20/(SUM('2016 Pres'!D20:E20))</f>
        <v>0.49243128628447025</v>
      </c>
      <c r="H20" s="6">
        <f>'2016 Pres'!E20/(SUM('2016 Pres'!D20:E20))</f>
        <v>0.50756871371552981</v>
      </c>
      <c r="I20" s="6">
        <f>'2020 Pres'!D20/SUM('2020 Pres'!D20:E20)</f>
        <v>0.50214795488061714</v>
      </c>
      <c r="J20" s="6">
        <f>'2020 Pres'!E20/SUM('2020 Pres'!D20:E20)</f>
        <v>0.49785204511938291</v>
      </c>
    </row>
    <row r="21" spans="1:10" x14ac:dyDescent="0.25">
      <c r="A21">
        <f>'SD district-data'!A21</f>
        <v>19</v>
      </c>
      <c r="B21">
        <f>'SD district-data'!B21</f>
        <v>19</v>
      </c>
      <c r="C21" t="str">
        <f t="shared" si="1"/>
        <v>R+18.6</v>
      </c>
      <c r="D21">
        <f t="shared" si="4"/>
        <v>0</v>
      </c>
      <c r="E21">
        <f t="shared" si="3"/>
        <v>1</v>
      </c>
      <c r="F21" s="7">
        <f t="shared" si="0"/>
        <v>-18.572147070085581</v>
      </c>
      <c r="G21" s="6">
        <f>'2016 Pres'!D21/(SUM('2016 Pres'!D21:E21))</f>
        <v>0.32088969823100938</v>
      </c>
      <c r="H21" s="6">
        <f>'2016 Pres'!E21/(SUM('2016 Pres'!D21:E21))</f>
        <v>0.67911030176899068</v>
      </c>
      <c r="I21" s="6">
        <f>'2020 Pres'!D21/SUM('2020 Pres'!D21:E21)</f>
        <v>0.34148014311086999</v>
      </c>
      <c r="J21" s="6">
        <f>'2020 Pres'!E21/SUM('2020 Pres'!D21:E21)</f>
        <v>0.65851985688913006</v>
      </c>
    </row>
    <row r="22" spans="1:10" x14ac:dyDescent="0.25">
      <c r="A22">
        <f>'SD district-data'!A22</f>
        <v>20</v>
      </c>
      <c r="B22">
        <f>'SD district-data'!B22</f>
        <v>20</v>
      </c>
      <c r="C22" t="str">
        <f t="shared" si="1"/>
        <v>R+18.6</v>
      </c>
      <c r="D22">
        <f t="shared" si="4"/>
        <v>0</v>
      </c>
      <c r="E22">
        <f t="shared" si="3"/>
        <v>1</v>
      </c>
      <c r="F22" s="7">
        <f t="shared" si="0"/>
        <v>-18.614201370887585</v>
      </c>
      <c r="G22" s="6">
        <f>'2016 Pres'!D22/(SUM('2016 Pres'!D22:E22))</f>
        <v>0.33339783950403967</v>
      </c>
      <c r="H22" s="6">
        <f>'2016 Pres'!E22/(SUM('2016 Pres'!D22:E22))</f>
        <v>0.66660216049596033</v>
      </c>
      <c r="I22" s="6">
        <f>'2020 Pres'!D22/SUM('2020 Pres'!D22:E22)</f>
        <v>0.32813091582179965</v>
      </c>
      <c r="J22" s="6">
        <f>'2020 Pres'!E22/SUM('2020 Pres'!D22:E22)</f>
        <v>0.67186908417820035</v>
      </c>
    </row>
    <row r="23" spans="1:10" x14ac:dyDescent="0.25">
      <c r="A23">
        <f>'SD district-data'!A23</f>
        <v>21</v>
      </c>
      <c r="B23">
        <f>'SD district-data'!B23</f>
        <v>21</v>
      </c>
      <c r="C23" t="str">
        <f t="shared" si="1"/>
        <v>D+3.4</v>
      </c>
      <c r="D23">
        <f t="shared" si="4"/>
        <v>1</v>
      </c>
      <c r="E23">
        <f t="shared" si="3"/>
        <v>0</v>
      </c>
      <c r="F23" s="7">
        <f t="shared" si="0"/>
        <v>3.4381620219096298</v>
      </c>
      <c r="G23" s="6">
        <f>'2016 Pres'!D23/(SUM('2016 Pres'!D23:E23))</f>
        <v>0.54654575951357587</v>
      </c>
      <c r="H23" s="6">
        <f>'2016 Pres'!E23/(SUM('2016 Pres'!D23:E23))</f>
        <v>0.45345424048642413</v>
      </c>
      <c r="I23" s="6">
        <f>'2020 Pres'!D23/SUM('2020 Pres'!D23:E23)</f>
        <v>0.55603026366820774</v>
      </c>
      <c r="J23" s="6">
        <f>'2020 Pres'!E23/SUM('2020 Pres'!D23:E23)</f>
        <v>0.44396973633179226</v>
      </c>
    </row>
    <row r="24" spans="1:10" x14ac:dyDescent="0.25">
      <c r="A24">
        <f>'SD district-data'!A24</f>
        <v>22</v>
      </c>
      <c r="B24">
        <f>'SD district-data'!B24</f>
        <v>22</v>
      </c>
      <c r="C24" t="str">
        <f t="shared" si="1"/>
        <v>R+17.7</v>
      </c>
      <c r="D24">
        <f t="shared" si="4"/>
        <v>0</v>
      </c>
      <c r="E24">
        <f t="shared" si="3"/>
        <v>1</v>
      </c>
      <c r="F24" s="7">
        <f t="shared" si="0"/>
        <v>-17.741207624600886</v>
      </c>
      <c r="G24" s="6">
        <f>'2016 Pres'!D24/(SUM('2016 Pres'!D24:E24))</f>
        <v>0.33615403171539937</v>
      </c>
      <c r="H24" s="6">
        <f>'2016 Pres'!E24/(SUM('2016 Pres'!D24:E24))</f>
        <v>0.66384596828460063</v>
      </c>
      <c r="I24" s="6">
        <f>'2020 Pres'!D24/SUM('2020 Pres'!D24:E24)</f>
        <v>0.34283459853617393</v>
      </c>
      <c r="J24" s="6">
        <f>'2020 Pres'!E24/SUM('2020 Pres'!D24:E24)</f>
        <v>0.65716540146382607</v>
      </c>
    </row>
    <row r="25" spans="1:10" x14ac:dyDescent="0.25">
      <c r="A25">
        <f>'SD district-data'!A25</f>
        <v>23</v>
      </c>
      <c r="B25">
        <f>'SD district-data'!B25</f>
        <v>23</v>
      </c>
      <c r="C25" t="str">
        <f t="shared" si="1"/>
        <v>D+13.8</v>
      </c>
      <c r="D25">
        <f t="shared" si="4"/>
        <v>1</v>
      </c>
      <c r="E25">
        <f t="shared" si="3"/>
        <v>0</v>
      </c>
      <c r="F25" s="7">
        <f t="shared" si="0"/>
        <v>13.839231772217065</v>
      </c>
      <c r="G25" s="6">
        <f>'2016 Pres'!D25/(SUM('2016 Pres'!D25:E25))</f>
        <v>0.65496110582573175</v>
      </c>
      <c r="H25" s="6">
        <f>'2016 Pres'!E25/(SUM('2016 Pres'!D25:E25))</f>
        <v>0.34503889417426831</v>
      </c>
      <c r="I25" s="6">
        <f>'2020 Pres'!D25/SUM('2020 Pres'!D25:E25)</f>
        <v>0.65563631236220066</v>
      </c>
      <c r="J25" s="6">
        <f>'2020 Pres'!E25/SUM('2020 Pres'!D25:E25)</f>
        <v>0.34436368763779929</v>
      </c>
    </row>
    <row r="26" spans="1:10" x14ac:dyDescent="0.25">
      <c r="A26">
        <f>'SD district-data'!A26</f>
        <v>24</v>
      </c>
      <c r="B26">
        <f>'SD district-data'!B26</f>
        <v>24</v>
      </c>
      <c r="C26" t="str">
        <f t="shared" si="1"/>
        <v>D+6</v>
      </c>
      <c r="D26">
        <f t="shared" si="4"/>
        <v>1</v>
      </c>
      <c r="E26">
        <f t="shared" si="3"/>
        <v>0</v>
      </c>
      <c r="F26" s="7">
        <f t="shared" si="0"/>
        <v>5.9526180614096091</v>
      </c>
      <c r="G26" s="6">
        <f>'2016 Pres'!D26/(SUM('2016 Pres'!D26:E26))</f>
        <v>0.56910597090274906</v>
      </c>
      <c r="H26" s="6">
        <f>'2016 Pres'!E26/(SUM('2016 Pres'!D26:E26))</f>
        <v>0.43089402909725089</v>
      </c>
      <c r="I26" s="6">
        <f>'2020 Pres'!D26/SUM('2020 Pres'!D26:E26)</f>
        <v>0.58375917306903413</v>
      </c>
      <c r="J26" s="6">
        <f>'2020 Pres'!E26/SUM('2020 Pres'!D26:E26)</f>
        <v>0.41624082693096587</v>
      </c>
    </row>
    <row r="27" spans="1:10" x14ac:dyDescent="0.25">
      <c r="A27">
        <f>'SD district-data'!A27</f>
        <v>25</v>
      </c>
      <c r="B27">
        <f>'SD district-data'!B27</f>
        <v>25</v>
      </c>
      <c r="C27" t="str">
        <f t="shared" si="1"/>
        <v>R+2.3</v>
      </c>
      <c r="D27">
        <f t="shared" si="4"/>
        <v>0</v>
      </c>
      <c r="E27">
        <f t="shared" si="3"/>
        <v>1</v>
      </c>
      <c r="F27" s="7">
        <f t="shared" si="0"/>
        <v>-2.335050153259699</v>
      </c>
      <c r="G27" s="6">
        <f>'2016 Pres'!D27/(SUM('2016 Pres'!D27:E27))</f>
        <v>0.48920533545203138</v>
      </c>
      <c r="H27" s="6">
        <f>'2016 Pres'!E27/(SUM('2016 Pres'!D27:E27))</f>
        <v>0.51079466454796862</v>
      </c>
      <c r="I27" s="6">
        <f>'2020 Pres'!D27/SUM('2020 Pres'!D27:E27)</f>
        <v>0.49790644422636571</v>
      </c>
      <c r="J27" s="6">
        <f>'2020 Pres'!E27/SUM('2020 Pres'!D27:E27)</f>
        <v>0.50209355577363424</v>
      </c>
    </row>
    <row r="28" spans="1:10" x14ac:dyDescent="0.25">
      <c r="A28">
        <f>'SD district-data'!A28</f>
        <v>26</v>
      </c>
      <c r="B28">
        <f>'SD district-data'!B28</f>
        <v>26</v>
      </c>
      <c r="C28" t="str">
        <f t="shared" si="1"/>
        <v>R+22.7</v>
      </c>
      <c r="D28">
        <f t="shared" si="4"/>
        <v>0</v>
      </c>
      <c r="E28">
        <f t="shared" si="3"/>
        <v>1</v>
      </c>
      <c r="F28" s="7">
        <f t="shared" si="0"/>
        <v>-22.669031970192211</v>
      </c>
      <c r="G28" s="6">
        <f>'2016 Pres'!D28/(SUM('2016 Pres'!D28:E28))</f>
        <v>0.28914771313718557</v>
      </c>
      <c r="H28" s="6">
        <f>'2016 Pres'!E28/(SUM('2016 Pres'!D28:E28))</f>
        <v>0.71085228686281443</v>
      </c>
      <c r="I28" s="6">
        <f>'2020 Pres'!D28/SUM('2020 Pres'!D28:E28)</f>
        <v>0.29128443020256123</v>
      </c>
      <c r="J28" s="6">
        <f>'2020 Pres'!E28/SUM('2020 Pres'!D28:E28)</f>
        <v>0.70871556979743877</v>
      </c>
    </row>
    <row r="29" spans="1:10" x14ac:dyDescent="0.25">
      <c r="A29">
        <f>'SD district-data'!A29</f>
        <v>27</v>
      </c>
      <c r="B29">
        <f>'SD district-data'!B29</f>
        <v>27</v>
      </c>
      <c r="C29" t="str">
        <f t="shared" si="1"/>
        <v>D+16.8</v>
      </c>
      <c r="D29">
        <f t="shared" si="4"/>
        <v>1</v>
      </c>
      <c r="E29">
        <f t="shared" si="3"/>
        <v>0</v>
      </c>
      <c r="F29" s="7">
        <f t="shared" si="0"/>
        <v>16.75514292037834</v>
      </c>
      <c r="G29" s="6">
        <f>'2016 Pres'!D29/(SUM('2016 Pres'!D29:E29))</f>
        <v>0.67222678391693591</v>
      </c>
      <c r="H29" s="6">
        <f>'2016 Pres'!E29/(SUM('2016 Pres'!D29:E29))</f>
        <v>0.32777321608306403</v>
      </c>
      <c r="I29" s="6">
        <f>'2020 Pres'!D29/SUM('2020 Pres'!D29:E29)</f>
        <v>0.69668885723422191</v>
      </c>
      <c r="J29" s="6">
        <f>'2020 Pres'!E29/SUM('2020 Pres'!D29:E29)</f>
        <v>0.30331114276577809</v>
      </c>
    </row>
    <row r="30" spans="1:10" x14ac:dyDescent="0.25">
      <c r="A30">
        <f>'SD district-data'!A30</f>
        <v>28</v>
      </c>
      <c r="B30">
        <f>'SD district-data'!B30</f>
        <v>28</v>
      </c>
      <c r="C30" t="str">
        <f t="shared" si="1"/>
        <v>D+3.3</v>
      </c>
      <c r="D30">
        <f t="shared" si="4"/>
        <v>1</v>
      </c>
      <c r="E30">
        <f t="shared" si="3"/>
        <v>0</v>
      </c>
      <c r="F30" s="7">
        <f t="shared" si="0"/>
        <v>3.2530407625392277</v>
      </c>
      <c r="G30" s="6">
        <f>'2016 Pres'!D30/(SUM('2016 Pres'!D30:E30))</f>
        <v>0.55329631707584459</v>
      </c>
      <c r="H30" s="6">
        <f>'2016 Pres'!E30/(SUM('2016 Pres'!D30:E30))</f>
        <v>0.44670368292415535</v>
      </c>
      <c r="I30" s="6">
        <f>'2020 Pres'!D30/SUM('2020 Pres'!D30:E30)</f>
        <v>0.54557728091853086</v>
      </c>
      <c r="J30" s="6">
        <f>'2020 Pres'!E30/SUM('2020 Pres'!D30:E30)</f>
        <v>0.45442271908146914</v>
      </c>
    </row>
    <row r="31" spans="1:10" x14ac:dyDescent="0.25">
      <c r="A31">
        <f>'SD district-data'!A31</f>
        <v>29</v>
      </c>
      <c r="B31">
        <f>'SD district-data'!B31</f>
        <v>29</v>
      </c>
      <c r="C31" t="str">
        <f t="shared" si="1"/>
        <v>R+14.3</v>
      </c>
      <c r="D31">
        <f t="shared" si="4"/>
        <v>0</v>
      </c>
      <c r="E31">
        <f t="shared" si="3"/>
        <v>1</v>
      </c>
      <c r="F31" s="7">
        <f t="shared" si="0"/>
        <v>-14.267872834292378</v>
      </c>
      <c r="G31" s="6">
        <f>'2016 Pres'!D31/(SUM('2016 Pres'!D31:E31))</f>
        <v>0.35925479899183332</v>
      </c>
      <c r="H31" s="6">
        <f>'2016 Pres'!E31/(SUM('2016 Pres'!D31:E31))</f>
        <v>0.64074520100816668</v>
      </c>
      <c r="I31" s="6">
        <f>'2020 Pres'!D31/SUM('2020 Pres'!D31:E31)</f>
        <v>0.38920052706591013</v>
      </c>
      <c r="J31" s="6">
        <f>'2020 Pres'!E31/SUM('2020 Pres'!D31:E31)</f>
        <v>0.61079947293408987</v>
      </c>
    </row>
    <row r="32" spans="1:10" x14ac:dyDescent="0.25">
      <c r="A32">
        <f>'SD district-data'!A32</f>
        <v>30</v>
      </c>
      <c r="B32">
        <f>'SD district-data'!B32</f>
        <v>30</v>
      </c>
      <c r="C32" t="str">
        <f t="shared" si="1"/>
        <v>R+23.2</v>
      </c>
      <c r="D32">
        <f t="shared" si="4"/>
        <v>0</v>
      </c>
      <c r="E32">
        <f t="shared" si="3"/>
        <v>1</v>
      </c>
      <c r="F32" s="7">
        <f t="shared" si="0"/>
        <v>-23.151111571894077</v>
      </c>
      <c r="G32" s="6">
        <f>'2016 Pres'!D32/(SUM('2016 Pres'!D32:E32))</f>
        <v>0.29322066757137988</v>
      </c>
      <c r="H32" s="6">
        <f>'2016 Pres'!E32/(SUM('2016 Pres'!D32:E32))</f>
        <v>0.70677933242862012</v>
      </c>
      <c r="I32" s="6">
        <f>'2020 Pres'!D32/SUM('2020 Pres'!D32:E32)</f>
        <v>0.27756988373432961</v>
      </c>
      <c r="J32" s="6">
        <f>'2020 Pres'!E32/SUM('2020 Pres'!D32:E32)</f>
        <v>0.72243011626567044</v>
      </c>
    </row>
    <row r="33" spans="1:10" x14ac:dyDescent="0.25">
      <c r="A33">
        <f>'SD district-data'!A33</f>
        <v>31</v>
      </c>
      <c r="B33">
        <f>'SD district-data'!B33</f>
        <v>31</v>
      </c>
      <c r="C33" t="str">
        <f t="shared" si="1"/>
        <v>R+19.7</v>
      </c>
      <c r="D33">
        <f t="shared" si="4"/>
        <v>0</v>
      </c>
      <c r="E33">
        <f t="shared" si="3"/>
        <v>1</v>
      </c>
      <c r="F33" s="7">
        <f t="shared" si="0"/>
        <v>-19.711505851766049</v>
      </c>
      <c r="G33" s="6">
        <f>'2016 Pres'!D33/(SUM('2016 Pres'!D33:E33))</f>
        <v>0.32228276807452821</v>
      </c>
      <c r="H33" s="6">
        <f>'2016 Pres'!E33/(SUM('2016 Pres'!D33:E33))</f>
        <v>0.67771723192547173</v>
      </c>
      <c r="I33" s="6">
        <f>'2020 Pres'!D33/SUM('2020 Pres'!D33:E33)</f>
        <v>0.31729989763374183</v>
      </c>
      <c r="J33" s="6">
        <f>'2020 Pres'!E33/SUM('2020 Pres'!D33:E33)</f>
        <v>0.68270010236625822</v>
      </c>
    </row>
    <row r="34" spans="1:10" x14ac:dyDescent="0.25">
      <c r="A34">
        <f>'SD district-data'!A34</f>
        <v>32</v>
      </c>
      <c r="B34">
        <f>'SD district-data'!B34</f>
        <v>32</v>
      </c>
      <c r="C34" t="str">
        <f t="shared" si="1"/>
        <v>R+10.2</v>
      </c>
      <c r="D34">
        <f t="shared" si="4"/>
        <v>0</v>
      </c>
      <c r="E34">
        <f t="shared" si="3"/>
        <v>1</v>
      </c>
      <c r="F34" s="7">
        <f t="shared" si="0"/>
        <v>-10.168967799007294</v>
      </c>
      <c r="G34" s="6">
        <f>'2016 Pres'!D34/(SUM('2016 Pres'!D34:E34))</f>
        <v>0.42282194686852126</v>
      </c>
      <c r="H34" s="6">
        <f>'2016 Pres'!E34/(SUM('2016 Pres'!D34:E34))</f>
        <v>0.57717805313147874</v>
      </c>
      <c r="I34" s="6">
        <f>'2020 Pres'!D34/SUM('2020 Pres'!D34:E34)</f>
        <v>0.40761147989492386</v>
      </c>
      <c r="J34" s="6">
        <f>'2020 Pres'!E34/SUM('2020 Pres'!D34:E34)</f>
        <v>0.59238852010507614</v>
      </c>
    </row>
    <row r="35" spans="1:10" x14ac:dyDescent="0.25">
      <c r="A35">
        <f>'SD district-data'!A35</f>
        <v>33</v>
      </c>
      <c r="B35">
        <f>'SD district-data'!B35</f>
        <v>33</v>
      </c>
      <c r="C35" t="str">
        <f t="shared" si="1"/>
        <v>R+19.8</v>
      </c>
      <c r="D35">
        <f t="shared" si="4"/>
        <v>0</v>
      </c>
      <c r="E35">
        <f t="shared" si="3"/>
        <v>1</v>
      </c>
      <c r="F35" s="7">
        <f t="shared" ref="F35" si="5">100*(AVERAGE(I35,G35)-AVERAGE(P$3,T$3))</f>
        <v>-19.763389276736238</v>
      </c>
      <c r="G35" s="6">
        <f>'2016 Pres'!D35/(SUM('2016 Pres'!D35:E35))</f>
        <v>0.3270964562996897</v>
      </c>
      <c r="H35" s="6">
        <f>'2016 Pres'!E35/(SUM('2016 Pres'!D35:E35))</f>
        <v>0.67290354370031025</v>
      </c>
      <c r="I35" s="6">
        <f>'2020 Pres'!D35/SUM('2020 Pres'!D35:E35)</f>
        <v>0.31144854090917656</v>
      </c>
      <c r="J35" s="6">
        <f>'2020 Pres'!E35/SUM('2020 Pres'!D35:E35)</f>
        <v>0.68855145909082349</v>
      </c>
    </row>
    <row r="36" spans="1:10" x14ac:dyDescent="0.25">
      <c r="G36" s="6"/>
      <c r="H36" s="6"/>
      <c r="I36" s="6"/>
      <c r="J36" s="6"/>
    </row>
    <row r="37" spans="1:10" x14ac:dyDescent="0.25">
      <c r="G37" s="6"/>
      <c r="H37" s="6"/>
      <c r="I37" s="6"/>
      <c r="J37" s="6"/>
    </row>
    <row r="38" spans="1:10" x14ac:dyDescent="0.25">
      <c r="G38" s="6"/>
      <c r="H38" s="6"/>
      <c r="I38" s="6"/>
      <c r="J38" s="6"/>
    </row>
    <row r="39" spans="1:10" x14ac:dyDescent="0.25">
      <c r="G39" s="6"/>
      <c r="H39" s="6"/>
      <c r="I39" s="6"/>
      <c r="J39" s="6"/>
    </row>
    <row r="40" spans="1:10" x14ac:dyDescent="0.25">
      <c r="G40" s="6"/>
      <c r="H40" s="6"/>
      <c r="I40" s="6"/>
      <c r="J40" s="6"/>
    </row>
    <row r="41" spans="1:10" x14ac:dyDescent="0.25">
      <c r="G41" s="6"/>
      <c r="H41" s="6"/>
      <c r="I41" s="6"/>
      <c r="J41" s="6"/>
    </row>
    <row r="42" spans="1:10" x14ac:dyDescent="0.25">
      <c r="G42" s="6"/>
      <c r="H42" s="6"/>
      <c r="I42" s="6"/>
      <c r="J42" s="6"/>
    </row>
    <row r="43" spans="1:10" x14ac:dyDescent="0.25">
      <c r="G43" s="6"/>
      <c r="H43" s="6"/>
      <c r="I43" s="6"/>
      <c r="J43" s="6"/>
    </row>
    <row r="44" spans="1:10" x14ac:dyDescent="0.25">
      <c r="G44" s="6"/>
      <c r="H44" s="6"/>
      <c r="I44" s="6"/>
      <c r="J44" s="6"/>
    </row>
    <row r="45" spans="1:10" x14ac:dyDescent="0.25">
      <c r="G45" s="6"/>
      <c r="H45" s="6"/>
      <c r="I45" s="6"/>
      <c r="J45" s="6"/>
    </row>
    <row r="46" spans="1:10" x14ac:dyDescent="0.25">
      <c r="G46" s="6"/>
      <c r="H46" s="6"/>
      <c r="I46" s="6"/>
      <c r="J46" s="6"/>
    </row>
    <row r="47" spans="1:10" x14ac:dyDescent="0.25">
      <c r="G47" s="6"/>
      <c r="H47" s="6"/>
      <c r="I47" s="6"/>
      <c r="J47" s="6"/>
    </row>
    <row r="48" spans="1:10" x14ac:dyDescent="0.25">
      <c r="G48" s="6"/>
      <c r="H48" s="6"/>
      <c r="I48" s="6"/>
      <c r="J48" s="6"/>
    </row>
    <row r="49" spans="7:10" x14ac:dyDescent="0.25">
      <c r="G49" s="6"/>
      <c r="H49" s="6"/>
      <c r="I49" s="6"/>
      <c r="J49" s="6"/>
    </row>
    <row r="50" spans="7:10" x14ac:dyDescent="0.25">
      <c r="G50" s="6"/>
      <c r="H50" s="6"/>
      <c r="I50" s="6"/>
      <c r="J50" s="6"/>
    </row>
    <row r="51" spans="7:10" x14ac:dyDescent="0.25">
      <c r="G51" s="6"/>
      <c r="H51" s="6"/>
      <c r="I51" s="6"/>
      <c r="J51" s="6"/>
    </row>
    <row r="52" spans="7:10" x14ac:dyDescent="0.25">
      <c r="G52" s="6"/>
      <c r="H52" s="6"/>
      <c r="I52" s="6"/>
      <c r="J52" s="6"/>
    </row>
    <row r="53" spans="7:10" x14ac:dyDescent="0.25">
      <c r="G53" s="6"/>
      <c r="H53" s="6"/>
      <c r="I53" s="6"/>
      <c r="J53" s="6"/>
    </row>
    <row r="54" spans="7:10" x14ac:dyDescent="0.25">
      <c r="G54" s="6"/>
      <c r="H54" s="6"/>
      <c r="I54" s="6"/>
      <c r="J54" s="6"/>
    </row>
    <row r="55" spans="7:10" x14ac:dyDescent="0.25">
      <c r="G55" s="6"/>
      <c r="H55" s="6"/>
      <c r="I55" s="6"/>
      <c r="J55" s="6"/>
    </row>
    <row r="56" spans="7:10" x14ac:dyDescent="0.25">
      <c r="G56" s="6"/>
      <c r="H56" s="6"/>
      <c r="I56" s="6"/>
      <c r="J56" s="6"/>
    </row>
    <row r="57" spans="7:10" x14ac:dyDescent="0.25">
      <c r="G57" s="6"/>
      <c r="H57" s="6"/>
      <c r="I57" s="6"/>
      <c r="J57" s="6"/>
    </row>
    <row r="58" spans="7:10" x14ac:dyDescent="0.25">
      <c r="G58" s="6"/>
      <c r="H58" s="6"/>
      <c r="I58" s="6"/>
      <c r="J58" s="6"/>
    </row>
    <row r="59" spans="7:10" x14ac:dyDescent="0.25">
      <c r="G59" s="6"/>
      <c r="H59" s="6"/>
      <c r="I59" s="6"/>
      <c r="J59" s="6"/>
    </row>
    <row r="60" spans="7:10" x14ac:dyDescent="0.25">
      <c r="G60" s="6"/>
      <c r="H60" s="6"/>
      <c r="I60" s="6"/>
      <c r="J60" s="6"/>
    </row>
    <row r="61" spans="7:10" x14ac:dyDescent="0.25">
      <c r="G61" s="6"/>
      <c r="H61" s="6"/>
      <c r="I61" s="6"/>
      <c r="J61" s="6"/>
    </row>
    <row r="62" spans="7:10" x14ac:dyDescent="0.25">
      <c r="G62" s="6"/>
      <c r="H62" s="6"/>
      <c r="I62" s="6"/>
      <c r="J62" s="6"/>
    </row>
    <row r="63" spans="7:10" x14ac:dyDescent="0.25">
      <c r="G63" s="6"/>
      <c r="H63" s="6"/>
      <c r="I63" s="6"/>
      <c r="J63" s="6"/>
    </row>
    <row r="64" spans="7:10" x14ac:dyDescent="0.25">
      <c r="G64" s="6"/>
      <c r="H64" s="6"/>
      <c r="I64" s="6"/>
      <c r="J64" s="6"/>
    </row>
    <row r="65" spans="7:10" x14ac:dyDescent="0.25">
      <c r="G65" s="6"/>
      <c r="H65" s="6"/>
      <c r="I65" s="6"/>
      <c r="J65" s="6"/>
    </row>
    <row r="66" spans="7:10" x14ac:dyDescent="0.25">
      <c r="G66" s="6"/>
      <c r="H66" s="6"/>
      <c r="I66" s="6"/>
      <c r="J66" s="6"/>
    </row>
    <row r="67" spans="7:10" x14ac:dyDescent="0.25">
      <c r="G67" s="6"/>
      <c r="H67" s="6"/>
      <c r="I67" s="6"/>
      <c r="J67" s="6"/>
    </row>
    <row r="68" spans="7:10" x14ac:dyDescent="0.25">
      <c r="G68" s="6"/>
      <c r="H68" s="6"/>
      <c r="I68" s="6"/>
      <c r="J68" s="6"/>
    </row>
    <row r="69" spans="7:10" x14ac:dyDescent="0.25">
      <c r="G69" s="6"/>
      <c r="H69" s="6"/>
      <c r="I69" s="6"/>
      <c r="J69" s="6"/>
    </row>
    <row r="70" spans="7:10" x14ac:dyDescent="0.25">
      <c r="G70" s="6"/>
      <c r="H70" s="6"/>
      <c r="I70" s="6"/>
      <c r="J70" s="6"/>
    </row>
    <row r="71" spans="7:10" x14ac:dyDescent="0.25">
      <c r="G71" s="6"/>
      <c r="H71" s="6"/>
      <c r="I71" s="6"/>
      <c r="J71" s="6"/>
    </row>
    <row r="72" spans="7:10" x14ac:dyDescent="0.25">
      <c r="G72" s="6"/>
      <c r="H72" s="6"/>
      <c r="I72" s="6"/>
      <c r="J72" s="6"/>
    </row>
    <row r="73" spans="7:10" x14ac:dyDescent="0.25">
      <c r="G73" s="6"/>
      <c r="H73" s="6"/>
      <c r="I73" s="6"/>
      <c r="J73" s="6"/>
    </row>
    <row r="74" spans="7:10" x14ac:dyDescent="0.25">
      <c r="G74" s="6"/>
      <c r="H74" s="6"/>
      <c r="I74" s="6"/>
      <c r="J74" s="6"/>
    </row>
    <row r="75" spans="7:10" x14ac:dyDescent="0.25">
      <c r="G75" s="6"/>
      <c r="H75" s="6"/>
      <c r="I75" s="6"/>
      <c r="J75" s="6"/>
    </row>
    <row r="76" spans="7:10" x14ac:dyDescent="0.25">
      <c r="G76" s="6"/>
      <c r="H76" s="6"/>
      <c r="I76" s="6"/>
      <c r="J76" s="6"/>
    </row>
    <row r="77" spans="7:10" x14ac:dyDescent="0.25">
      <c r="G77" s="6"/>
      <c r="H77" s="6"/>
      <c r="I77" s="6"/>
      <c r="J77" s="6"/>
    </row>
    <row r="78" spans="7:10" x14ac:dyDescent="0.25">
      <c r="G78" s="6"/>
      <c r="H78" s="6"/>
      <c r="I78" s="6"/>
      <c r="J78" s="6"/>
    </row>
    <row r="79" spans="7:10" x14ac:dyDescent="0.25">
      <c r="G79" s="6"/>
      <c r="H79" s="6"/>
      <c r="I79" s="6"/>
      <c r="J79" s="6"/>
    </row>
    <row r="80" spans="7:10" x14ac:dyDescent="0.25">
      <c r="G80" s="6"/>
      <c r="H80" s="6"/>
      <c r="I80" s="6"/>
      <c r="J80" s="6"/>
    </row>
    <row r="81" spans="7:10" x14ac:dyDescent="0.25">
      <c r="G81" s="6"/>
      <c r="H81" s="6"/>
      <c r="I81" s="6"/>
      <c r="J81" s="6"/>
    </row>
    <row r="82" spans="7:10" x14ac:dyDescent="0.25">
      <c r="G82" s="6"/>
      <c r="H82" s="6"/>
      <c r="I82" s="6"/>
      <c r="J82" s="6"/>
    </row>
    <row r="83" spans="7:10" x14ac:dyDescent="0.25">
      <c r="G83" s="6"/>
      <c r="H83" s="6"/>
      <c r="I83" s="6"/>
      <c r="J83" s="6"/>
    </row>
    <row r="84" spans="7:10" x14ac:dyDescent="0.25">
      <c r="G84" s="6"/>
      <c r="H84" s="6"/>
      <c r="I84" s="6"/>
      <c r="J84" s="6"/>
    </row>
    <row r="85" spans="7:10" x14ac:dyDescent="0.25">
      <c r="G85" s="6"/>
      <c r="H85" s="6"/>
      <c r="I85" s="6"/>
      <c r="J85" s="6"/>
    </row>
    <row r="86" spans="7:10" x14ac:dyDescent="0.25">
      <c r="G86" s="6"/>
      <c r="H86" s="6"/>
      <c r="I86" s="6"/>
      <c r="J86" s="6"/>
    </row>
    <row r="87" spans="7:10" x14ac:dyDescent="0.25">
      <c r="G87" s="6"/>
      <c r="H87" s="6"/>
      <c r="I87" s="6"/>
      <c r="J87" s="6"/>
    </row>
    <row r="88" spans="7:10" x14ac:dyDescent="0.25">
      <c r="G88" s="6"/>
      <c r="H88" s="6"/>
      <c r="I88" s="6"/>
      <c r="J88" s="6"/>
    </row>
    <row r="89" spans="7:10" x14ac:dyDescent="0.25">
      <c r="G89" s="6"/>
      <c r="H89" s="6"/>
      <c r="I89" s="6"/>
      <c r="J89" s="6"/>
    </row>
    <row r="90" spans="7:10" x14ac:dyDescent="0.25">
      <c r="G90" s="6"/>
      <c r="H90" s="6"/>
      <c r="I90" s="6"/>
      <c r="J90" s="6"/>
    </row>
    <row r="91" spans="7:10" x14ac:dyDescent="0.25">
      <c r="G91" s="6"/>
      <c r="H91" s="6"/>
      <c r="I91" s="6"/>
      <c r="J91" s="6"/>
    </row>
    <row r="92" spans="7:10" x14ac:dyDescent="0.25">
      <c r="G92" s="6"/>
      <c r="H92" s="6"/>
      <c r="I92" s="6"/>
      <c r="J92" s="6"/>
    </row>
    <row r="93" spans="7:10" x14ac:dyDescent="0.25">
      <c r="G93" s="6"/>
      <c r="H93" s="6"/>
      <c r="I93" s="6"/>
      <c r="J93" s="6"/>
    </row>
    <row r="94" spans="7:10" x14ac:dyDescent="0.25">
      <c r="G94" s="6"/>
      <c r="H94" s="6"/>
      <c r="I94" s="6"/>
      <c r="J94" s="6"/>
    </row>
    <row r="95" spans="7:10" x14ac:dyDescent="0.25">
      <c r="G95" s="6"/>
      <c r="H95" s="6"/>
      <c r="I95" s="6"/>
      <c r="J95" s="6"/>
    </row>
    <row r="96" spans="7:10" x14ac:dyDescent="0.25">
      <c r="G96" s="6"/>
      <c r="H96" s="6"/>
      <c r="I96" s="6"/>
      <c r="J96" s="6"/>
    </row>
    <row r="97" spans="7:10" x14ac:dyDescent="0.25">
      <c r="G97" s="6"/>
      <c r="H97" s="6"/>
      <c r="I97" s="6"/>
      <c r="J97" s="6"/>
    </row>
    <row r="98" spans="7:10" x14ac:dyDescent="0.25">
      <c r="G98" s="6"/>
      <c r="H98" s="6"/>
      <c r="I98" s="6"/>
      <c r="J98" s="6"/>
    </row>
    <row r="99" spans="7:10" x14ac:dyDescent="0.25">
      <c r="G99" s="6"/>
      <c r="H99" s="6"/>
      <c r="I99" s="6"/>
      <c r="J99" s="6"/>
    </row>
    <row r="100" spans="7:10" x14ac:dyDescent="0.25">
      <c r="G100" s="6"/>
      <c r="H100" s="6"/>
      <c r="I100" s="6"/>
      <c r="J100" s="6"/>
    </row>
    <row r="101" spans="7:10" x14ac:dyDescent="0.25">
      <c r="G101" s="6"/>
      <c r="H101" s="6"/>
      <c r="I101" s="6"/>
      <c r="J101" s="6"/>
    </row>
    <row r="103" spans="7:10" x14ac:dyDescent="0.25">
      <c r="G103" s="6"/>
      <c r="H103" s="6"/>
      <c r="I103" s="6"/>
      <c r="J103" s="6"/>
    </row>
  </sheetData>
  <mergeCells count="2">
    <mergeCell ref="N1:Q1"/>
    <mergeCell ref="R1:U1"/>
  </mergeCells>
  <conditionalFormatting sqref="C3:C101">
    <cfRule type="containsText" dxfId="1" priority="1" operator="containsText" text="R">
      <formula>NOT(ISERROR(SEARCH("R",C3)))</formula>
    </cfRule>
    <cfRule type="containsText" dxfId="0" priority="2" operator="containsText" text="D">
      <formula>NOT(ISERROR(SEARCH("D",C3)))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Summary</vt:lpstr>
      <vt:lpstr>2016-2020 Comp</vt:lpstr>
      <vt:lpstr>2020 Pres</vt:lpstr>
      <vt:lpstr>2018 AG</vt:lpstr>
      <vt:lpstr>2018 Sen</vt:lpstr>
      <vt:lpstr>2018 Gov</vt:lpstr>
      <vt:lpstr>2016 Sen</vt:lpstr>
      <vt:lpstr>2016 Pres</vt:lpstr>
      <vt:lpstr>PVI</vt:lpstr>
      <vt:lpstr>SD district-data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Andrew</cp:lastModifiedBy>
  <dcterms:created xsi:type="dcterms:W3CDTF">2022-02-10T04:17:27Z</dcterms:created>
  <dcterms:modified xsi:type="dcterms:W3CDTF">2022-03-20T08:45:49Z</dcterms:modified>
</cp:coreProperties>
</file>