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w\Downloads\GreenA_March2022_GA Proposal\Sykes-Russo-Glassburn Plan Analysis\"/>
    </mc:Choice>
  </mc:AlternateContent>
  <bookViews>
    <workbookView xWindow="0" yWindow="0" windowWidth="16575" windowHeight="2700"/>
  </bookViews>
  <sheets>
    <sheet name="Summary" sheetId="9" r:id="rId1"/>
    <sheet name="2016-2020 Comp" sheetId="2" r:id="rId2"/>
    <sheet name="2020 Pres" sheetId="3" r:id="rId3"/>
    <sheet name="2018 AG" sheetId="4" r:id="rId4"/>
    <sheet name="2018 Sen" sheetId="5" r:id="rId5"/>
    <sheet name="2018 Gov" sheetId="6" r:id="rId6"/>
    <sheet name="2016 Sen" sheetId="7" r:id="rId7"/>
    <sheet name="2016 Pres" sheetId="8" r:id="rId8"/>
    <sheet name="PVI" sheetId="10" r:id="rId9"/>
    <sheet name="SD district-data" sheetId="1" r:id="rId10"/>
  </sheets>
  <definedNames>
    <definedName name="_xlnm._FilterDatabase" localSheetId="0" hidden="1">Summary!$A$3:$C$3</definedName>
  </definedNames>
  <calcPr calcId="162913"/>
</workbook>
</file>

<file path=xl/calcChain.xml><?xml version="1.0" encoding="utf-8"?>
<calcChain xmlns="http://schemas.openxmlformats.org/spreadsheetml/2006/main">
  <c r="U3" i="10" l="1"/>
  <c r="T3" i="10"/>
  <c r="Q3" i="10"/>
  <c r="P3" i="10"/>
  <c r="B35" i="10"/>
  <c r="A35" i="10"/>
  <c r="B34" i="10"/>
  <c r="A34" i="10"/>
  <c r="B33" i="10"/>
  <c r="A33" i="10"/>
  <c r="B32" i="10"/>
  <c r="A32" i="10"/>
  <c r="B31" i="10"/>
  <c r="A31" i="10"/>
  <c r="B30" i="10"/>
  <c r="A30" i="10"/>
  <c r="B29" i="10"/>
  <c r="A29" i="10"/>
  <c r="B28" i="10"/>
  <c r="A28" i="10"/>
  <c r="B27" i="10"/>
  <c r="A27" i="10"/>
  <c r="B26" i="10"/>
  <c r="A26" i="10"/>
  <c r="B25" i="10"/>
  <c r="A25" i="10"/>
  <c r="B24" i="10"/>
  <c r="A24" i="10"/>
  <c r="B23" i="10"/>
  <c r="A23" i="10"/>
  <c r="B22" i="10"/>
  <c r="A22" i="10"/>
  <c r="B21" i="10"/>
  <c r="A21" i="10"/>
  <c r="B20" i="10"/>
  <c r="A20" i="10"/>
  <c r="B19" i="10"/>
  <c r="A19" i="10"/>
  <c r="B18" i="10"/>
  <c r="A18" i="10"/>
  <c r="B17" i="10"/>
  <c r="A17" i="10"/>
  <c r="B16" i="10"/>
  <c r="A16" i="10"/>
  <c r="B15" i="10"/>
  <c r="A15" i="10"/>
  <c r="B14" i="10"/>
  <c r="A14" i="10"/>
  <c r="B13" i="10"/>
  <c r="A13" i="10"/>
  <c r="B12" i="10"/>
  <c r="A12" i="10"/>
  <c r="B11" i="10"/>
  <c r="A11" i="10"/>
  <c r="B10" i="10"/>
  <c r="A10" i="10"/>
  <c r="B9" i="10"/>
  <c r="A9" i="10"/>
  <c r="B8" i="10"/>
  <c r="A8" i="10"/>
  <c r="B7" i="10"/>
  <c r="A7" i="10"/>
  <c r="B6" i="10"/>
  <c r="A6" i="10"/>
  <c r="B5" i="10"/>
  <c r="A5" i="10"/>
  <c r="B4" i="10"/>
  <c r="A4" i="10"/>
  <c r="B3" i="10"/>
  <c r="A3" i="10"/>
  <c r="B1" i="10"/>
  <c r="A1" i="10"/>
  <c r="H4" i="9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8" i="9"/>
  <c r="G7" i="9"/>
  <c r="G6" i="9"/>
  <c r="G5" i="9"/>
  <c r="G4" i="9"/>
  <c r="H1" i="9"/>
  <c r="G1" i="9"/>
  <c r="E35" i="8"/>
  <c r="D35" i="8"/>
  <c r="C35" i="8"/>
  <c r="E34" i="8"/>
  <c r="D34" i="8"/>
  <c r="C34" i="8"/>
  <c r="E33" i="8"/>
  <c r="D33" i="8"/>
  <c r="G33" i="10" s="1"/>
  <c r="C33" i="8"/>
  <c r="E32" i="8"/>
  <c r="D32" i="8"/>
  <c r="C32" i="8"/>
  <c r="E31" i="8"/>
  <c r="D31" i="8"/>
  <c r="C31" i="8"/>
  <c r="E30" i="8"/>
  <c r="D30" i="8"/>
  <c r="C30" i="8"/>
  <c r="E29" i="8"/>
  <c r="D29" i="8"/>
  <c r="G29" i="10" s="1"/>
  <c r="C29" i="8"/>
  <c r="E28" i="8"/>
  <c r="D28" i="8"/>
  <c r="C28" i="8"/>
  <c r="F28" i="8" s="1"/>
  <c r="E27" i="8"/>
  <c r="D27" i="8"/>
  <c r="C27" i="8"/>
  <c r="E26" i="8"/>
  <c r="D26" i="8"/>
  <c r="C26" i="8"/>
  <c r="E25" i="8"/>
  <c r="D25" i="8"/>
  <c r="G25" i="10" s="1"/>
  <c r="C25" i="8"/>
  <c r="E24" i="8"/>
  <c r="D24" i="8"/>
  <c r="C24" i="8"/>
  <c r="E23" i="8"/>
  <c r="D23" i="8"/>
  <c r="C23" i="8"/>
  <c r="E22" i="8"/>
  <c r="D22" i="8"/>
  <c r="C22" i="8"/>
  <c r="E21" i="8"/>
  <c r="D21" i="8"/>
  <c r="C21" i="8"/>
  <c r="E20" i="8"/>
  <c r="D20" i="8"/>
  <c r="C20" i="8"/>
  <c r="E19" i="8"/>
  <c r="D19" i="8"/>
  <c r="C19" i="8"/>
  <c r="E18" i="8"/>
  <c r="D18" i="8"/>
  <c r="C18" i="8"/>
  <c r="E17" i="8"/>
  <c r="D17" i="8"/>
  <c r="C17" i="8"/>
  <c r="E16" i="8"/>
  <c r="D16" i="8"/>
  <c r="C16" i="8"/>
  <c r="F16" i="8" s="1"/>
  <c r="E15" i="8"/>
  <c r="D15" i="8"/>
  <c r="C15" i="8"/>
  <c r="E14" i="8"/>
  <c r="D14" i="8"/>
  <c r="C14" i="8"/>
  <c r="E13" i="8"/>
  <c r="D13" i="8"/>
  <c r="G13" i="10" s="1"/>
  <c r="C13" i="8"/>
  <c r="E12" i="8"/>
  <c r="D12" i="8"/>
  <c r="C12" i="8"/>
  <c r="E11" i="8"/>
  <c r="D11" i="8"/>
  <c r="C11" i="8"/>
  <c r="E10" i="8"/>
  <c r="D10" i="8"/>
  <c r="C10" i="8"/>
  <c r="E9" i="8"/>
  <c r="D9" i="8"/>
  <c r="G9" i="10" s="1"/>
  <c r="C9" i="8"/>
  <c r="E8" i="8"/>
  <c r="D8" i="8"/>
  <c r="C8" i="8"/>
  <c r="E7" i="8"/>
  <c r="D7" i="8"/>
  <c r="C7" i="8"/>
  <c r="E6" i="8"/>
  <c r="D6" i="8"/>
  <c r="C6" i="8"/>
  <c r="E5" i="8"/>
  <c r="D5" i="8"/>
  <c r="C5" i="8"/>
  <c r="E4" i="8"/>
  <c r="D4" i="8"/>
  <c r="C4" i="8"/>
  <c r="F4" i="8" s="1"/>
  <c r="E3" i="8"/>
  <c r="D3" i="8"/>
  <c r="C3" i="8"/>
  <c r="E1" i="8"/>
  <c r="D1" i="8"/>
  <c r="C1" i="8"/>
  <c r="B35" i="8"/>
  <c r="A35" i="8"/>
  <c r="B34" i="8"/>
  <c r="A34" i="8"/>
  <c r="B33" i="8"/>
  <c r="A33" i="8"/>
  <c r="B32" i="8"/>
  <c r="A32" i="8"/>
  <c r="B31" i="8"/>
  <c r="A31" i="8"/>
  <c r="B30" i="8"/>
  <c r="A30" i="8"/>
  <c r="B29" i="8"/>
  <c r="A29" i="8"/>
  <c r="B28" i="8"/>
  <c r="A28" i="8"/>
  <c r="B27" i="8"/>
  <c r="A27" i="8"/>
  <c r="B26" i="8"/>
  <c r="A26" i="8"/>
  <c r="B25" i="8"/>
  <c r="A25" i="8"/>
  <c r="B24" i="8"/>
  <c r="A24" i="8"/>
  <c r="B23" i="8"/>
  <c r="A23" i="8"/>
  <c r="B22" i="8"/>
  <c r="A22" i="8"/>
  <c r="B21" i="8"/>
  <c r="A21" i="8"/>
  <c r="B20" i="8"/>
  <c r="A20" i="8"/>
  <c r="B19" i="8"/>
  <c r="A19" i="8"/>
  <c r="B18" i="8"/>
  <c r="A18" i="8"/>
  <c r="B17" i="8"/>
  <c r="A17" i="8"/>
  <c r="B16" i="8"/>
  <c r="A16" i="8"/>
  <c r="B15" i="8"/>
  <c r="A15" i="8"/>
  <c r="B14" i="8"/>
  <c r="A14" i="8"/>
  <c r="B13" i="8"/>
  <c r="A13" i="8"/>
  <c r="B12" i="8"/>
  <c r="A12" i="8"/>
  <c r="B11" i="8"/>
  <c r="A11" i="8"/>
  <c r="B10" i="8"/>
  <c r="A10" i="8"/>
  <c r="B9" i="8"/>
  <c r="A9" i="8"/>
  <c r="B8" i="8"/>
  <c r="A8" i="8"/>
  <c r="B7" i="8"/>
  <c r="A7" i="8"/>
  <c r="B6" i="8"/>
  <c r="A6" i="8"/>
  <c r="B5" i="8"/>
  <c r="A5" i="8"/>
  <c r="B4" i="8"/>
  <c r="A4" i="8"/>
  <c r="B3" i="8"/>
  <c r="A3" i="8"/>
  <c r="B1" i="8"/>
  <c r="A1" i="8"/>
  <c r="E35" i="7"/>
  <c r="D35" i="7"/>
  <c r="C35" i="7"/>
  <c r="E34" i="7"/>
  <c r="D34" i="7"/>
  <c r="C34" i="7"/>
  <c r="E33" i="7"/>
  <c r="D33" i="7"/>
  <c r="C33" i="7"/>
  <c r="E32" i="7"/>
  <c r="D32" i="7"/>
  <c r="C32" i="7"/>
  <c r="E31" i="7"/>
  <c r="D31" i="7"/>
  <c r="C31" i="7"/>
  <c r="E30" i="7"/>
  <c r="D30" i="7"/>
  <c r="C30" i="7"/>
  <c r="E29" i="7"/>
  <c r="D29" i="7"/>
  <c r="C29" i="7"/>
  <c r="E28" i="7"/>
  <c r="D28" i="7"/>
  <c r="C28" i="7"/>
  <c r="E27" i="7"/>
  <c r="D27" i="7"/>
  <c r="C27" i="7"/>
  <c r="E26" i="7"/>
  <c r="D26" i="7"/>
  <c r="C26" i="7"/>
  <c r="E25" i="7"/>
  <c r="D25" i="7"/>
  <c r="C25" i="7"/>
  <c r="E24" i="7"/>
  <c r="D24" i="7"/>
  <c r="C24" i="7"/>
  <c r="E23" i="7"/>
  <c r="D23" i="7"/>
  <c r="C23" i="7"/>
  <c r="E22" i="7"/>
  <c r="D22" i="7"/>
  <c r="C22" i="7"/>
  <c r="F22" i="7" s="1"/>
  <c r="E21" i="7"/>
  <c r="D21" i="7"/>
  <c r="C21" i="7"/>
  <c r="E20" i="7"/>
  <c r="D20" i="7"/>
  <c r="C20" i="7"/>
  <c r="E19" i="7"/>
  <c r="D19" i="7"/>
  <c r="C19" i="7"/>
  <c r="E18" i="7"/>
  <c r="D18" i="7"/>
  <c r="C18" i="7"/>
  <c r="E17" i="7"/>
  <c r="D17" i="7"/>
  <c r="C17" i="7"/>
  <c r="E16" i="7"/>
  <c r="D16" i="7"/>
  <c r="C16" i="7"/>
  <c r="E15" i="7"/>
  <c r="D15" i="7"/>
  <c r="C15" i="7"/>
  <c r="E14" i="7"/>
  <c r="D14" i="7"/>
  <c r="C14" i="7"/>
  <c r="E13" i="7"/>
  <c r="D13" i="7"/>
  <c r="C13" i="7"/>
  <c r="E12" i="7"/>
  <c r="D12" i="7"/>
  <c r="C12" i="7"/>
  <c r="E11" i="7"/>
  <c r="D11" i="7"/>
  <c r="C11" i="7"/>
  <c r="E10" i="7"/>
  <c r="D10" i="7"/>
  <c r="C10" i="7"/>
  <c r="E9" i="7"/>
  <c r="D9" i="7"/>
  <c r="C9" i="7"/>
  <c r="E8" i="7"/>
  <c r="D8" i="7"/>
  <c r="C8" i="7"/>
  <c r="E7" i="7"/>
  <c r="D7" i="7"/>
  <c r="C7" i="7"/>
  <c r="E6" i="7"/>
  <c r="D6" i="7"/>
  <c r="C6" i="7"/>
  <c r="F6" i="7" s="1"/>
  <c r="E5" i="7"/>
  <c r="D5" i="7"/>
  <c r="C5" i="7"/>
  <c r="E4" i="7"/>
  <c r="D4" i="7"/>
  <c r="C4" i="7"/>
  <c r="E3" i="7"/>
  <c r="D3" i="7"/>
  <c r="C3" i="7"/>
  <c r="D1" i="7"/>
  <c r="E1" i="7"/>
  <c r="C1" i="7"/>
  <c r="B35" i="7"/>
  <c r="A35" i="7"/>
  <c r="B34" i="7"/>
  <c r="A34" i="7"/>
  <c r="B33" i="7"/>
  <c r="A33" i="7"/>
  <c r="B32" i="7"/>
  <c r="A32" i="7"/>
  <c r="B31" i="7"/>
  <c r="A31" i="7"/>
  <c r="B30" i="7"/>
  <c r="A30" i="7"/>
  <c r="B29" i="7"/>
  <c r="A29" i="7"/>
  <c r="B28" i="7"/>
  <c r="A28" i="7"/>
  <c r="B27" i="7"/>
  <c r="A27" i="7"/>
  <c r="B26" i="7"/>
  <c r="A26" i="7"/>
  <c r="B25" i="7"/>
  <c r="A25" i="7"/>
  <c r="B24" i="7"/>
  <c r="A24" i="7"/>
  <c r="B23" i="7"/>
  <c r="A23" i="7"/>
  <c r="B22" i="7"/>
  <c r="A22" i="7"/>
  <c r="B21" i="7"/>
  <c r="A21" i="7"/>
  <c r="B20" i="7"/>
  <c r="A20" i="7"/>
  <c r="B19" i="7"/>
  <c r="A19" i="7"/>
  <c r="B18" i="7"/>
  <c r="A18" i="7"/>
  <c r="B17" i="7"/>
  <c r="A17" i="7"/>
  <c r="B16" i="7"/>
  <c r="A16" i="7"/>
  <c r="B15" i="7"/>
  <c r="A15" i="7"/>
  <c r="B14" i="7"/>
  <c r="A14" i="7"/>
  <c r="B13" i="7"/>
  <c r="A13" i="7"/>
  <c r="B12" i="7"/>
  <c r="A12" i="7"/>
  <c r="B11" i="7"/>
  <c r="A11" i="7"/>
  <c r="B10" i="7"/>
  <c r="A10" i="7"/>
  <c r="B9" i="7"/>
  <c r="A9" i="7"/>
  <c r="B8" i="7"/>
  <c r="A8" i="7"/>
  <c r="B7" i="7"/>
  <c r="A7" i="7"/>
  <c r="B6" i="7"/>
  <c r="A6" i="7"/>
  <c r="B5" i="7"/>
  <c r="A5" i="7"/>
  <c r="B4" i="7"/>
  <c r="A4" i="7"/>
  <c r="B3" i="7"/>
  <c r="A3" i="7"/>
  <c r="B1" i="7"/>
  <c r="A1" i="7"/>
  <c r="E35" i="6"/>
  <c r="D35" i="6"/>
  <c r="C35" i="6"/>
  <c r="E34" i="6"/>
  <c r="D34" i="6"/>
  <c r="C34" i="6"/>
  <c r="E33" i="6"/>
  <c r="D33" i="6"/>
  <c r="C33" i="6"/>
  <c r="E32" i="6"/>
  <c r="D32" i="6"/>
  <c r="C32" i="6"/>
  <c r="E31" i="6"/>
  <c r="D31" i="6"/>
  <c r="C31" i="6"/>
  <c r="E30" i="6"/>
  <c r="D30" i="6"/>
  <c r="C30" i="6"/>
  <c r="E29" i="6"/>
  <c r="D29" i="6"/>
  <c r="F29" i="6" s="1"/>
  <c r="C29" i="6"/>
  <c r="E28" i="6"/>
  <c r="D28" i="6"/>
  <c r="C28" i="6"/>
  <c r="E27" i="6"/>
  <c r="D27" i="6"/>
  <c r="C27" i="6"/>
  <c r="E26" i="6"/>
  <c r="D26" i="6"/>
  <c r="C26" i="6"/>
  <c r="E25" i="6"/>
  <c r="D25" i="6"/>
  <c r="C25" i="6"/>
  <c r="E24" i="6"/>
  <c r="D24" i="6"/>
  <c r="C24" i="6"/>
  <c r="E23" i="6"/>
  <c r="D23" i="6"/>
  <c r="C23" i="6"/>
  <c r="E22" i="6"/>
  <c r="D22" i="6"/>
  <c r="C22" i="6"/>
  <c r="E21" i="6"/>
  <c r="D21" i="6"/>
  <c r="C21" i="6"/>
  <c r="E20" i="6"/>
  <c r="D20" i="6"/>
  <c r="C20" i="6"/>
  <c r="E19" i="6"/>
  <c r="D19" i="6"/>
  <c r="C19" i="6"/>
  <c r="E18" i="6"/>
  <c r="D18" i="6"/>
  <c r="C18" i="6"/>
  <c r="E17" i="6"/>
  <c r="D17" i="6"/>
  <c r="C17" i="6"/>
  <c r="E16" i="6"/>
  <c r="D16" i="6"/>
  <c r="C16" i="6"/>
  <c r="E15" i="6"/>
  <c r="D15" i="6"/>
  <c r="C15" i="6"/>
  <c r="E14" i="6"/>
  <c r="D14" i="6"/>
  <c r="C14" i="6"/>
  <c r="E13" i="6"/>
  <c r="D13" i="6"/>
  <c r="C13" i="6"/>
  <c r="E12" i="6"/>
  <c r="D12" i="6"/>
  <c r="C12" i="6"/>
  <c r="E11" i="6"/>
  <c r="D11" i="6"/>
  <c r="C11" i="6"/>
  <c r="E10" i="6"/>
  <c r="D10" i="6"/>
  <c r="C10" i="6"/>
  <c r="E9" i="6"/>
  <c r="D9" i="6"/>
  <c r="C9" i="6"/>
  <c r="E8" i="6"/>
  <c r="D8" i="6"/>
  <c r="C8" i="6"/>
  <c r="E7" i="6"/>
  <c r="D7" i="6"/>
  <c r="C7" i="6"/>
  <c r="E6" i="6"/>
  <c r="D6" i="6"/>
  <c r="C6" i="6"/>
  <c r="E5" i="6"/>
  <c r="D5" i="6"/>
  <c r="C5" i="6"/>
  <c r="E4" i="6"/>
  <c r="D4" i="6"/>
  <c r="C4" i="6"/>
  <c r="E3" i="6"/>
  <c r="D3" i="6"/>
  <c r="C3" i="6"/>
  <c r="D1" i="6"/>
  <c r="E1" i="6"/>
  <c r="C1" i="6"/>
  <c r="B35" i="6"/>
  <c r="A35" i="6"/>
  <c r="B34" i="6"/>
  <c r="A34" i="6"/>
  <c r="B33" i="6"/>
  <c r="A33" i="6"/>
  <c r="B32" i="6"/>
  <c r="A32" i="6"/>
  <c r="B31" i="6"/>
  <c r="A31" i="6"/>
  <c r="B30" i="6"/>
  <c r="A30" i="6"/>
  <c r="B29" i="6"/>
  <c r="A29" i="6"/>
  <c r="B28" i="6"/>
  <c r="A28" i="6"/>
  <c r="B27" i="6"/>
  <c r="A27" i="6"/>
  <c r="B26" i="6"/>
  <c r="A26" i="6"/>
  <c r="B25" i="6"/>
  <c r="A25" i="6"/>
  <c r="B24" i="6"/>
  <c r="A24" i="6"/>
  <c r="B23" i="6"/>
  <c r="A23" i="6"/>
  <c r="B22" i="6"/>
  <c r="A22" i="6"/>
  <c r="B21" i="6"/>
  <c r="A21" i="6"/>
  <c r="B20" i="6"/>
  <c r="A20" i="6"/>
  <c r="B19" i="6"/>
  <c r="A19" i="6"/>
  <c r="B18" i="6"/>
  <c r="A18" i="6"/>
  <c r="B17" i="6"/>
  <c r="A17" i="6"/>
  <c r="B16" i="6"/>
  <c r="A16" i="6"/>
  <c r="B15" i="6"/>
  <c r="A15" i="6"/>
  <c r="B14" i="6"/>
  <c r="A14" i="6"/>
  <c r="B13" i="6"/>
  <c r="A13" i="6"/>
  <c r="B12" i="6"/>
  <c r="A12" i="6"/>
  <c r="B11" i="6"/>
  <c r="A11" i="6"/>
  <c r="B10" i="6"/>
  <c r="A10" i="6"/>
  <c r="B9" i="6"/>
  <c r="A9" i="6"/>
  <c r="B8" i="6"/>
  <c r="A8" i="6"/>
  <c r="B7" i="6"/>
  <c r="A7" i="6"/>
  <c r="B6" i="6"/>
  <c r="A6" i="6"/>
  <c r="B5" i="6"/>
  <c r="A5" i="6"/>
  <c r="B4" i="6"/>
  <c r="A4" i="6"/>
  <c r="B3" i="6"/>
  <c r="A3" i="6"/>
  <c r="B1" i="6"/>
  <c r="A1" i="6"/>
  <c r="E35" i="5"/>
  <c r="D35" i="5"/>
  <c r="C35" i="5"/>
  <c r="E34" i="5"/>
  <c r="D34" i="5"/>
  <c r="C34" i="5"/>
  <c r="E33" i="5"/>
  <c r="D33" i="5"/>
  <c r="C33" i="5"/>
  <c r="E32" i="5"/>
  <c r="D32" i="5"/>
  <c r="C32" i="5"/>
  <c r="E31" i="5"/>
  <c r="D31" i="5"/>
  <c r="C31" i="5"/>
  <c r="E30" i="5"/>
  <c r="D30" i="5"/>
  <c r="C30" i="5"/>
  <c r="E29" i="5"/>
  <c r="D29" i="5"/>
  <c r="C29" i="5"/>
  <c r="E28" i="5"/>
  <c r="D28" i="5"/>
  <c r="C28" i="5"/>
  <c r="E27" i="5"/>
  <c r="D27" i="5"/>
  <c r="C27" i="5"/>
  <c r="E26" i="5"/>
  <c r="D26" i="5"/>
  <c r="C26" i="5"/>
  <c r="E25" i="5"/>
  <c r="D25" i="5"/>
  <c r="C25" i="5"/>
  <c r="E24" i="5"/>
  <c r="D24" i="5"/>
  <c r="C24" i="5"/>
  <c r="E23" i="5"/>
  <c r="D23" i="5"/>
  <c r="C23" i="5"/>
  <c r="E22" i="5"/>
  <c r="D22" i="5"/>
  <c r="C22" i="5"/>
  <c r="E21" i="5"/>
  <c r="D21" i="5"/>
  <c r="C21" i="5"/>
  <c r="E20" i="5"/>
  <c r="D20" i="5"/>
  <c r="C20" i="5"/>
  <c r="E19" i="5"/>
  <c r="D19" i="5"/>
  <c r="C19" i="5"/>
  <c r="E18" i="5"/>
  <c r="D18" i="5"/>
  <c r="C18" i="5"/>
  <c r="E17" i="5"/>
  <c r="D17" i="5"/>
  <c r="C17" i="5"/>
  <c r="E16" i="5"/>
  <c r="D16" i="5"/>
  <c r="C16" i="5"/>
  <c r="E15" i="5"/>
  <c r="D15" i="5"/>
  <c r="C15" i="5"/>
  <c r="E14" i="5"/>
  <c r="D14" i="5"/>
  <c r="C14" i="5"/>
  <c r="E13" i="5"/>
  <c r="D13" i="5"/>
  <c r="C13" i="5"/>
  <c r="E12" i="5"/>
  <c r="D12" i="5"/>
  <c r="C12" i="5"/>
  <c r="E11" i="5"/>
  <c r="D11" i="5"/>
  <c r="C11" i="5"/>
  <c r="E10" i="5"/>
  <c r="D10" i="5"/>
  <c r="C10" i="5"/>
  <c r="E9" i="5"/>
  <c r="D9" i="5"/>
  <c r="C9" i="5"/>
  <c r="E8" i="5"/>
  <c r="D8" i="5"/>
  <c r="C8" i="5"/>
  <c r="E7" i="5"/>
  <c r="D7" i="5"/>
  <c r="C7" i="5"/>
  <c r="E6" i="5"/>
  <c r="D6" i="5"/>
  <c r="C6" i="5"/>
  <c r="E5" i="5"/>
  <c r="D5" i="5"/>
  <c r="C5" i="5"/>
  <c r="E4" i="5"/>
  <c r="D4" i="5"/>
  <c r="C4" i="5"/>
  <c r="E3" i="5"/>
  <c r="D3" i="5"/>
  <c r="C3" i="5"/>
  <c r="E1" i="5"/>
  <c r="D1" i="5"/>
  <c r="C1" i="5"/>
  <c r="B35" i="5"/>
  <c r="A35" i="5"/>
  <c r="B34" i="5"/>
  <c r="A34" i="5"/>
  <c r="B33" i="5"/>
  <c r="A33" i="5"/>
  <c r="B32" i="5"/>
  <c r="A32" i="5"/>
  <c r="B31" i="5"/>
  <c r="A31" i="5"/>
  <c r="B30" i="5"/>
  <c r="A30" i="5"/>
  <c r="B29" i="5"/>
  <c r="A29" i="5"/>
  <c r="B28" i="5"/>
  <c r="A28" i="5"/>
  <c r="B27" i="5"/>
  <c r="A27" i="5"/>
  <c r="B26" i="5"/>
  <c r="A26" i="5"/>
  <c r="B25" i="5"/>
  <c r="A25" i="5"/>
  <c r="B24" i="5"/>
  <c r="A24" i="5"/>
  <c r="B23" i="5"/>
  <c r="A23" i="5"/>
  <c r="B22" i="5"/>
  <c r="A22" i="5"/>
  <c r="B21" i="5"/>
  <c r="A21" i="5"/>
  <c r="B20" i="5"/>
  <c r="A20" i="5"/>
  <c r="B19" i="5"/>
  <c r="A19" i="5"/>
  <c r="B18" i="5"/>
  <c r="A18" i="5"/>
  <c r="B17" i="5"/>
  <c r="A17" i="5"/>
  <c r="B16" i="5"/>
  <c r="A16" i="5"/>
  <c r="B15" i="5"/>
  <c r="A15" i="5"/>
  <c r="B14" i="5"/>
  <c r="A14" i="5"/>
  <c r="B13" i="5"/>
  <c r="A13" i="5"/>
  <c r="B12" i="5"/>
  <c r="A12" i="5"/>
  <c r="B11" i="5"/>
  <c r="A11" i="5"/>
  <c r="B10" i="5"/>
  <c r="A10" i="5"/>
  <c r="B9" i="5"/>
  <c r="A9" i="5"/>
  <c r="B8" i="5"/>
  <c r="A8" i="5"/>
  <c r="B7" i="5"/>
  <c r="A7" i="5"/>
  <c r="B6" i="5"/>
  <c r="A6" i="5"/>
  <c r="B5" i="5"/>
  <c r="A5" i="5"/>
  <c r="B4" i="5"/>
  <c r="A4" i="5"/>
  <c r="B3" i="5"/>
  <c r="A3" i="5"/>
  <c r="B1" i="5"/>
  <c r="A1" i="5"/>
  <c r="G3" i="7" l="1"/>
  <c r="G32" i="10"/>
  <c r="F16" i="6"/>
  <c r="F8" i="5"/>
  <c r="I8" i="5" s="1"/>
  <c r="F16" i="5"/>
  <c r="F20" i="5"/>
  <c r="F28" i="5"/>
  <c r="F32" i="5"/>
  <c r="G4" i="5"/>
  <c r="G6" i="5"/>
  <c r="G12" i="5"/>
  <c r="G14" i="5"/>
  <c r="G26" i="5"/>
  <c r="G35" i="5"/>
  <c r="F20" i="8"/>
  <c r="F28" i="6"/>
  <c r="G34" i="6"/>
  <c r="F25" i="8"/>
  <c r="F9" i="5"/>
  <c r="G6" i="6"/>
  <c r="G8" i="6"/>
  <c r="G10" i="6"/>
  <c r="F11" i="6"/>
  <c r="G12" i="6"/>
  <c r="G14" i="6"/>
  <c r="G16" i="6"/>
  <c r="G18" i="6"/>
  <c r="G22" i="6"/>
  <c r="F23" i="6"/>
  <c r="G24" i="6"/>
  <c r="G26" i="6"/>
  <c r="G28" i="6"/>
  <c r="I28" i="6" s="1"/>
  <c r="G30" i="6"/>
  <c r="F31" i="6"/>
  <c r="G32" i="6"/>
  <c r="G19" i="7"/>
  <c r="H20" i="10"/>
  <c r="G7" i="5"/>
  <c r="G9" i="5"/>
  <c r="I9" i="5" s="1"/>
  <c r="G15" i="5"/>
  <c r="G17" i="5"/>
  <c r="F27" i="5"/>
  <c r="G33" i="5"/>
  <c r="F5" i="6"/>
  <c r="F9" i="6"/>
  <c r="F13" i="6"/>
  <c r="G19" i="6"/>
  <c r="F21" i="6"/>
  <c r="F33" i="6"/>
  <c r="G35" i="6"/>
  <c r="F16" i="7"/>
  <c r="G6" i="10"/>
  <c r="G14" i="10"/>
  <c r="G17" i="8"/>
  <c r="G19" i="8"/>
  <c r="G22" i="10"/>
  <c r="G23" i="8"/>
  <c r="G31" i="8"/>
  <c r="G15" i="10"/>
  <c r="G30" i="10"/>
  <c r="G4" i="10"/>
  <c r="G12" i="10"/>
  <c r="G16" i="10"/>
  <c r="G20" i="10"/>
  <c r="G28" i="10"/>
  <c r="F9" i="7"/>
  <c r="F13" i="7"/>
  <c r="F17" i="7"/>
  <c r="F21" i="7"/>
  <c r="G24" i="7"/>
  <c r="F25" i="7"/>
  <c r="G26" i="7"/>
  <c r="F4" i="7"/>
  <c r="G5" i="7"/>
  <c r="G7" i="7"/>
  <c r="G11" i="7"/>
  <c r="G15" i="7"/>
  <c r="G21" i="7"/>
  <c r="G23" i="7"/>
  <c r="G27" i="7"/>
  <c r="G33" i="7"/>
  <c r="F18" i="5"/>
  <c r="F22" i="5"/>
  <c r="F26" i="5"/>
  <c r="H26" i="5" s="1"/>
  <c r="F30" i="5"/>
  <c r="G8" i="5"/>
  <c r="G10" i="5"/>
  <c r="G16" i="5"/>
  <c r="H16" i="5" s="1"/>
  <c r="F17" i="5"/>
  <c r="H17" i="5" s="1"/>
  <c r="G24" i="5"/>
  <c r="F25" i="5"/>
  <c r="F29" i="5"/>
  <c r="G3" i="5"/>
  <c r="G5" i="5"/>
  <c r="D2" i="5"/>
  <c r="G11" i="5"/>
  <c r="G13" i="5"/>
  <c r="G19" i="5"/>
  <c r="F21" i="5"/>
  <c r="G23" i="5"/>
  <c r="F4" i="5"/>
  <c r="I4" i="5" s="1"/>
  <c r="F12" i="5"/>
  <c r="G31" i="10"/>
  <c r="F8" i="7"/>
  <c r="F12" i="7"/>
  <c r="F5" i="8"/>
  <c r="H6" i="10"/>
  <c r="G10" i="10"/>
  <c r="H14" i="10"/>
  <c r="F21" i="8"/>
  <c r="H22" i="10"/>
  <c r="G26" i="10"/>
  <c r="H30" i="10"/>
  <c r="H10" i="10"/>
  <c r="G5" i="6"/>
  <c r="F23" i="7"/>
  <c r="H23" i="7" s="1"/>
  <c r="G7" i="8"/>
  <c r="G11" i="8"/>
  <c r="G15" i="8"/>
  <c r="G27" i="8"/>
  <c r="F32" i="8"/>
  <c r="G35" i="8"/>
  <c r="G21" i="10"/>
  <c r="G25" i="5"/>
  <c r="H25" i="5" s="1"/>
  <c r="G27" i="5"/>
  <c r="G29" i="5"/>
  <c r="G31" i="5"/>
  <c r="F33" i="5"/>
  <c r="F4" i="6"/>
  <c r="F8" i="6"/>
  <c r="I8" i="6" s="1"/>
  <c r="F12" i="6"/>
  <c r="G13" i="6"/>
  <c r="F20" i="6"/>
  <c r="F24" i="6"/>
  <c r="F27" i="6"/>
  <c r="F32" i="6"/>
  <c r="I32" i="6" s="1"/>
  <c r="F9" i="8"/>
  <c r="F6" i="8"/>
  <c r="F10" i="8"/>
  <c r="F14" i="8"/>
  <c r="F15" i="6"/>
  <c r="F35" i="6"/>
  <c r="G18" i="10"/>
  <c r="H18" i="10"/>
  <c r="G34" i="10"/>
  <c r="H34" i="10"/>
  <c r="F24" i="5"/>
  <c r="G9" i="6"/>
  <c r="G17" i="6"/>
  <c r="G21" i="6"/>
  <c r="F22" i="6"/>
  <c r="G23" i="6"/>
  <c r="G25" i="6"/>
  <c r="F26" i="6"/>
  <c r="G27" i="6"/>
  <c r="G29" i="6"/>
  <c r="F30" i="6"/>
  <c r="G31" i="6"/>
  <c r="G33" i="6"/>
  <c r="F34" i="6"/>
  <c r="F3" i="7"/>
  <c r="H3" i="7" s="1"/>
  <c r="G4" i="7"/>
  <c r="F7" i="7"/>
  <c r="H7" i="7" s="1"/>
  <c r="G8" i="7"/>
  <c r="G10" i="7"/>
  <c r="F11" i="7"/>
  <c r="G12" i="7"/>
  <c r="G14" i="7"/>
  <c r="F15" i="7"/>
  <c r="G16" i="7"/>
  <c r="G18" i="7"/>
  <c r="F19" i="7"/>
  <c r="G20" i="7"/>
  <c r="G22" i="7"/>
  <c r="F27" i="7"/>
  <c r="G28" i="7"/>
  <c r="G30" i="7"/>
  <c r="F31" i="7"/>
  <c r="G32" i="7"/>
  <c r="G34" i="7"/>
  <c r="F35" i="7"/>
  <c r="F13" i="8"/>
  <c r="F33" i="8"/>
  <c r="H5" i="10"/>
  <c r="G5" i="8"/>
  <c r="F8" i="8"/>
  <c r="G8" i="10"/>
  <c r="H9" i="10"/>
  <c r="G9" i="8"/>
  <c r="H13" i="10"/>
  <c r="G13" i="8"/>
  <c r="H17" i="10"/>
  <c r="H21" i="10"/>
  <c r="G21" i="8"/>
  <c r="F24" i="8"/>
  <c r="G24" i="10"/>
  <c r="H25" i="10"/>
  <c r="G25" i="8"/>
  <c r="H29" i="10"/>
  <c r="G29" i="8"/>
  <c r="H33" i="10"/>
  <c r="G33" i="8"/>
  <c r="H26" i="10"/>
  <c r="G5" i="10"/>
  <c r="F13" i="5"/>
  <c r="F3" i="6"/>
  <c r="F7" i="6"/>
  <c r="G17" i="10"/>
  <c r="F17" i="8"/>
  <c r="F3" i="5"/>
  <c r="F6" i="5"/>
  <c r="F7" i="5"/>
  <c r="F10" i="5"/>
  <c r="F11" i="5"/>
  <c r="F14" i="5"/>
  <c r="F15" i="5"/>
  <c r="G18" i="5"/>
  <c r="G22" i="5"/>
  <c r="F23" i="5"/>
  <c r="G28" i="5"/>
  <c r="G30" i="5"/>
  <c r="F31" i="5"/>
  <c r="G32" i="5"/>
  <c r="F34" i="5"/>
  <c r="F35" i="5"/>
  <c r="F17" i="6"/>
  <c r="F25" i="6"/>
  <c r="F12" i="8"/>
  <c r="F29" i="8"/>
  <c r="H4" i="10"/>
  <c r="C2" i="7"/>
  <c r="G9" i="7"/>
  <c r="G13" i="7"/>
  <c r="G17" i="7"/>
  <c r="G25" i="7"/>
  <c r="H25" i="7" s="1"/>
  <c r="F26" i="7"/>
  <c r="F29" i="7"/>
  <c r="F30" i="7"/>
  <c r="G31" i="7"/>
  <c r="F33" i="7"/>
  <c r="G35" i="7"/>
  <c r="F3" i="8"/>
  <c r="G3" i="10"/>
  <c r="G4" i="8"/>
  <c r="F7" i="8"/>
  <c r="G8" i="8"/>
  <c r="H8" i="8" s="1"/>
  <c r="H8" i="10"/>
  <c r="F11" i="8"/>
  <c r="I11" i="8" s="1"/>
  <c r="G11" i="10"/>
  <c r="G12" i="8"/>
  <c r="F15" i="8"/>
  <c r="G16" i="8"/>
  <c r="I16" i="8" s="1"/>
  <c r="H16" i="10"/>
  <c r="G18" i="8"/>
  <c r="F19" i="8"/>
  <c r="H19" i="8" s="1"/>
  <c r="G19" i="10"/>
  <c r="G20" i="8"/>
  <c r="G22" i="8"/>
  <c r="F23" i="8"/>
  <c r="G24" i="8"/>
  <c r="H24" i="10"/>
  <c r="G26" i="8"/>
  <c r="F27" i="8"/>
  <c r="G27" i="10"/>
  <c r="G28" i="8"/>
  <c r="G30" i="8"/>
  <c r="F31" i="8"/>
  <c r="G32" i="8"/>
  <c r="H32" i="10"/>
  <c r="G34" i="8"/>
  <c r="F35" i="8"/>
  <c r="H35" i="8" s="1"/>
  <c r="G35" i="10"/>
  <c r="H28" i="10"/>
  <c r="G23" i="10"/>
  <c r="H12" i="10"/>
  <c r="G7" i="10"/>
  <c r="H3" i="10"/>
  <c r="H7" i="10"/>
  <c r="H11" i="10"/>
  <c r="H15" i="10"/>
  <c r="H19" i="10"/>
  <c r="H23" i="10"/>
  <c r="H27" i="10"/>
  <c r="H31" i="10"/>
  <c r="H35" i="10"/>
  <c r="D2" i="8"/>
  <c r="E2" i="8"/>
  <c r="G6" i="8"/>
  <c r="G10" i="8"/>
  <c r="G14" i="8"/>
  <c r="F18" i="8"/>
  <c r="F22" i="8"/>
  <c r="F26" i="8"/>
  <c r="F30" i="8"/>
  <c r="F34" i="8"/>
  <c r="I34" i="8" s="1"/>
  <c r="C2" i="8"/>
  <c r="G3" i="8"/>
  <c r="F10" i="7"/>
  <c r="F14" i="7"/>
  <c r="F18" i="7"/>
  <c r="D2" i="7"/>
  <c r="G6" i="7"/>
  <c r="H6" i="7" s="1"/>
  <c r="F34" i="7"/>
  <c r="G29" i="7"/>
  <c r="E2" i="7"/>
  <c r="F5" i="7"/>
  <c r="F20" i="7"/>
  <c r="F24" i="7"/>
  <c r="F28" i="7"/>
  <c r="F32" i="7"/>
  <c r="F18" i="6"/>
  <c r="I18" i="6" s="1"/>
  <c r="G3" i="6"/>
  <c r="G11" i="6"/>
  <c r="G4" i="6"/>
  <c r="E2" i="6"/>
  <c r="C2" i="6"/>
  <c r="F6" i="6"/>
  <c r="F10" i="6"/>
  <c r="F14" i="6"/>
  <c r="G7" i="6"/>
  <c r="G15" i="6"/>
  <c r="D2" i="6"/>
  <c r="G20" i="6"/>
  <c r="F19" i="6"/>
  <c r="C2" i="5"/>
  <c r="G21" i="5"/>
  <c r="G34" i="5"/>
  <c r="H12" i="5"/>
  <c r="F5" i="5"/>
  <c r="F19" i="5"/>
  <c r="I22" i="5"/>
  <c r="G20" i="5"/>
  <c r="E2" i="5"/>
  <c r="C4" i="4"/>
  <c r="D4" i="4"/>
  <c r="E4" i="4"/>
  <c r="C5" i="4"/>
  <c r="D5" i="4"/>
  <c r="E5" i="4"/>
  <c r="C6" i="4"/>
  <c r="D6" i="4"/>
  <c r="E6" i="4"/>
  <c r="C7" i="4"/>
  <c r="D7" i="4"/>
  <c r="E7" i="4"/>
  <c r="C8" i="4"/>
  <c r="D8" i="4"/>
  <c r="E8" i="4"/>
  <c r="C9" i="4"/>
  <c r="D9" i="4"/>
  <c r="E9" i="4"/>
  <c r="C10" i="4"/>
  <c r="D10" i="4"/>
  <c r="E10" i="4"/>
  <c r="C11" i="4"/>
  <c r="D11" i="4"/>
  <c r="E11" i="4"/>
  <c r="C12" i="4"/>
  <c r="D12" i="4"/>
  <c r="E12" i="4"/>
  <c r="C13" i="4"/>
  <c r="D13" i="4"/>
  <c r="E13" i="4"/>
  <c r="C14" i="4"/>
  <c r="D14" i="4"/>
  <c r="E14" i="4"/>
  <c r="C15" i="4"/>
  <c r="D15" i="4"/>
  <c r="E15" i="4"/>
  <c r="C16" i="4"/>
  <c r="D16" i="4"/>
  <c r="E16" i="4"/>
  <c r="C17" i="4"/>
  <c r="D17" i="4"/>
  <c r="E17" i="4"/>
  <c r="C18" i="4"/>
  <c r="D18" i="4"/>
  <c r="E18" i="4"/>
  <c r="C19" i="4"/>
  <c r="D19" i="4"/>
  <c r="E19" i="4"/>
  <c r="C20" i="4"/>
  <c r="D20" i="4"/>
  <c r="E20" i="4"/>
  <c r="C21" i="4"/>
  <c r="D21" i="4"/>
  <c r="E21" i="4"/>
  <c r="C22" i="4"/>
  <c r="D22" i="4"/>
  <c r="E22" i="4"/>
  <c r="C23" i="4"/>
  <c r="D23" i="4"/>
  <c r="E23" i="4"/>
  <c r="C24" i="4"/>
  <c r="D24" i="4"/>
  <c r="E24" i="4"/>
  <c r="C25" i="4"/>
  <c r="D25" i="4"/>
  <c r="E25" i="4"/>
  <c r="C26" i="4"/>
  <c r="D26" i="4"/>
  <c r="E26" i="4"/>
  <c r="C27" i="4"/>
  <c r="D27" i="4"/>
  <c r="E27" i="4"/>
  <c r="C28" i="4"/>
  <c r="D28" i="4"/>
  <c r="E28" i="4"/>
  <c r="C29" i="4"/>
  <c r="D29" i="4"/>
  <c r="E29" i="4"/>
  <c r="C30" i="4"/>
  <c r="D30" i="4"/>
  <c r="E30" i="4"/>
  <c r="C31" i="4"/>
  <c r="D31" i="4"/>
  <c r="E31" i="4"/>
  <c r="C32" i="4"/>
  <c r="D32" i="4"/>
  <c r="E32" i="4"/>
  <c r="C33" i="4"/>
  <c r="D33" i="4"/>
  <c r="E33" i="4"/>
  <c r="C34" i="4"/>
  <c r="D34" i="4"/>
  <c r="E34" i="4"/>
  <c r="C35" i="4"/>
  <c r="D35" i="4"/>
  <c r="E35" i="4"/>
  <c r="E3" i="4"/>
  <c r="D3" i="4"/>
  <c r="C3" i="4"/>
  <c r="E1" i="4"/>
  <c r="D1" i="4"/>
  <c r="C1" i="4"/>
  <c r="B35" i="4"/>
  <c r="A35" i="4"/>
  <c r="B34" i="4"/>
  <c r="A34" i="4"/>
  <c r="B33" i="4"/>
  <c r="A33" i="4"/>
  <c r="B32" i="4"/>
  <c r="A32" i="4"/>
  <c r="B31" i="4"/>
  <c r="A31" i="4"/>
  <c r="B30" i="4"/>
  <c r="A30" i="4"/>
  <c r="B29" i="4"/>
  <c r="A29" i="4"/>
  <c r="B28" i="4"/>
  <c r="A28" i="4"/>
  <c r="B27" i="4"/>
  <c r="A27" i="4"/>
  <c r="B26" i="4"/>
  <c r="A26" i="4"/>
  <c r="B25" i="4"/>
  <c r="A25" i="4"/>
  <c r="B24" i="4"/>
  <c r="A24" i="4"/>
  <c r="B23" i="4"/>
  <c r="A23" i="4"/>
  <c r="B22" i="4"/>
  <c r="A22" i="4"/>
  <c r="B21" i="4"/>
  <c r="A21" i="4"/>
  <c r="B20" i="4"/>
  <c r="A20" i="4"/>
  <c r="B19" i="4"/>
  <c r="A19" i="4"/>
  <c r="B18" i="4"/>
  <c r="A18" i="4"/>
  <c r="B17" i="4"/>
  <c r="A17" i="4"/>
  <c r="B16" i="4"/>
  <c r="A16" i="4"/>
  <c r="B15" i="4"/>
  <c r="A15" i="4"/>
  <c r="B14" i="4"/>
  <c r="A14" i="4"/>
  <c r="B13" i="4"/>
  <c r="A13" i="4"/>
  <c r="B12" i="4"/>
  <c r="A12" i="4"/>
  <c r="B11" i="4"/>
  <c r="A11" i="4"/>
  <c r="B10" i="4"/>
  <c r="A10" i="4"/>
  <c r="B9" i="4"/>
  <c r="A9" i="4"/>
  <c r="B8" i="4"/>
  <c r="A8" i="4"/>
  <c r="B7" i="4"/>
  <c r="A7" i="4"/>
  <c r="B6" i="4"/>
  <c r="A6" i="4"/>
  <c r="B5" i="4"/>
  <c r="A5" i="4"/>
  <c r="B4" i="4"/>
  <c r="A4" i="4"/>
  <c r="B3" i="4"/>
  <c r="A3" i="4"/>
  <c r="B1" i="4"/>
  <c r="A1" i="4"/>
  <c r="C3" i="3"/>
  <c r="D3" i="3"/>
  <c r="E3" i="3"/>
  <c r="C4" i="3"/>
  <c r="D4" i="3"/>
  <c r="E4" i="3"/>
  <c r="C5" i="3"/>
  <c r="D5" i="3"/>
  <c r="E5" i="3"/>
  <c r="C6" i="3"/>
  <c r="D6" i="3"/>
  <c r="E6" i="3"/>
  <c r="C7" i="3"/>
  <c r="D7" i="3"/>
  <c r="E7" i="3"/>
  <c r="C8" i="3"/>
  <c r="D8" i="3"/>
  <c r="E8" i="3"/>
  <c r="C9" i="3"/>
  <c r="D9" i="3"/>
  <c r="E9" i="3"/>
  <c r="C10" i="3"/>
  <c r="D10" i="3"/>
  <c r="E10" i="3"/>
  <c r="C11" i="3"/>
  <c r="D11" i="3"/>
  <c r="E11" i="3"/>
  <c r="C12" i="3"/>
  <c r="D12" i="3"/>
  <c r="E12" i="3"/>
  <c r="C13" i="3"/>
  <c r="D13" i="3"/>
  <c r="E13" i="3"/>
  <c r="C14" i="3"/>
  <c r="D14" i="3"/>
  <c r="E14" i="3"/>
  <c r="C15" i="3"/>
  <c r="D15" i="3"/>
  <c r="E15" i="3"/>
  <c r="C16" i="3"/>
  <c r="D16" i="3"/>
  <c r="E16" i="3"/>
  <c r="C17" i="3"/>
  <c r="D17" i="3"/>
  <c r="E17" i="3"/>
  <c r="C18" i="3"/>
  <c r="D18" i="3"/>
  <c r="E18" i="3"/>
  <c r="C19" i="3"/>
  <c r="D19" i="3"/>
  <c r="E19" i="3"/>
  <c r="C20" i="3"/>
  <c r="D20" i="3"/>
  <c r="E20" i="3"/>
  <c r="C21" i="3"/>
  <c r="D21" i="3"/>
  <c r="E21" i="3"/>
  <c r="C22" i="3"/>
  <c r="D22" i="3"/>
  <c r="E22" i="3"/>
  <c r="C23" i="3"/>
  <c r="D23" i="3"/>
  <c r="E23" i="3"/>
  <c r="C24" i="3"/>
  <c r="D24" i="3"/>
  <c r="E24" i="3"/>
  <c r="C25" i="3"/>
  <c r="D25" i="3"/>
  <c r="E25" i="3"/>
  <c r="C26" i="3"/>
  <c r="D26" i="3"/>
  <c r="E26" i="3"/>
  <c r="C27" i="3"/>
  <c r="D27" i="3"/>
  <c r="E27" i="3"/>
  <c r="C28" i="3"/>
  <c r="D28" i="3"/>
  <c r="E28" i="3"/>
  <c r="C29" i="3"/>
  <c r="D29" i="3"/>
  <c r="E29" i="3"/>
  <c r="C30" i="3"/>
  <c r="D30" i="3"/>
  <c r="E30" i="3"/>
  <c r="C31" i="3"/>
  <c r="D31" i="3"/>
  <c r="E31" i="3"/>
  <c r="C32" i="3"/>
  <c r="D32" i="3"/>
  <c r="E32" i="3"/>
  <c r="C33" i="3"/>
  <c r="D33" i="3"/>
  <c r="E33" i="3"/>
  <c r="C34" i="3"/>
  <c r="D34" i="3"/>
  <c r="E34" i="3"/>
  <c r="C35" i="3"/>
  <c r="D35" i="3"/>
  <c r="E35" i="3"/>
  <c r="E1" i="3"/>
  <c r="D1" i="3"/>
  <c r="C1" i="3"/>
  <c r="B35" i="3"/>
  <c r="A35" i="3"/>
  <c r="B34" i="3"/>
  <c r="A34" i="3"/>
  <c r="B33" i="3"/>
  <c r="A33" i="3"/>
  <c r="B32" i="3"/>
  <c r="A32" i="3"/>
  <c r="B31" i="3"/>
  <c r="A31" i="3"/>
  <c r="B30" i="3"/>
  <c r="A30" i="3"/>
  <c r="B29" i="3"/>
  <c r="A29" i="3"/>
  <c r="B28" i="3"/>
  <c r="A28" i="3"/>
  <c r="B27" i="3"/>
  <c r="A27" i="3"/>
  <c r="B26" i="3"/>
  <c r="A26" i="3"/>
  <c r="B25" i="3"/>
  <c r="A25" i="3"/>
  <c r="B24" i="3"/>
  <c r="A24" i="3"/>
  <c r="B23" i="3"/>
  <c r="A23" i="3"/>
  <c r="B22" i="3"/>
  <c r="A22" i="3"/>
  <c r="B21" i="3"/>
  <c r="A21" i="3"/>
  <c r="B20" i="3"/>
  <c r="A20" i="3"/>
  <c r="B19" i="3"/>
  <c r="A19" i="3"/>
  <c r="B18" i="3"/>
  <c r="A18" i="3"/>
  <c r="B17" i="3"/>
  <c r="A17" i="3"/>
  <c r="B16" i="3"/>
  <c r="A16" i="3"/>
  <c r="B15" i="3"/>
  <c r="A15" i="3"/>
  <c r="B14" i="3"/>
  <c r="A14" i="3"/>
  <c r="B13" i="3"/>
  <c r="A13" i="3"/>
  <c r="B12" i="3"/>
  <c r="A12" i="3"/>
  <c r="B11" i="3"/>
  <c r="A11" i="3"/>
  <c r="B10" i="3"/>
  <c r="A10" i="3"/>
  <c r="B9" i="3"/>
  <c r="A9" i="3"/>
  <c r="B8" i="3"/>
  <c r="A8" i="3"/>
  <c r="B7" i="3"/>
  <c r="A7" i="3"/>
  <c r="B6" i="3"/>
  <c r="A6" i="3"/>
  <c r="B5" i="3"/>
  <c r="A5" i="3"/>
  <c r="B4" i="3"/>
  <c r="A4" i="3"/>
  <c r="B3" i="3"/>
  <c r="A3" i="3"/>
  <c r="B1" i="3"/>
  <c r="A1" i="3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1" i="2"/>
  <c r="A3" i="2"/>
  <c r="B3" i="2"/>
  <c r="A16" i="9" s="1"/>
  <c r="C3" i="2"/>
  <c r="D3" i="2"/>
  <c r="B16" i="9" s="1"/>
  <c r="A4" i="2"/>
  <c r="B4" i="2"/>
  <c r="A12" i="9" s="1"/>
  <c r="C4" i="2"/>
  <c r="D4" i="2"/>
  <c r="B12" i="9" s="1"/>
  <c r="A5" i="2"/>
  <c r="B5" i="2"/>
  <c r="A31" i="9" s="1"/>
  <c r="C5" i="2"/>
  <c r="D5" i="2"/>
  <c r="A6" i="2"/>
  <c r="B6" i="2"/>
  <c r="A10" i="9" s="1"/>
  <c r="C6" i="2"/>
  <c r="D6" i="2"/>
  <c r="A7" i="2"/>
  <c r="B7" i="2"/>
  <c r="A4" i="9" s="1"/>
  <c r="C7" i="2"/>
  <c r="D7" i="2"/>
  <c r="B4" i="9" s="1"/>
  <c r="A8" i="2"/>
  <c r="B8" i="2"/>
  <c r="A29" i="9" s="1"/>
  <c r="C8" i="2"/>
  <c r="D8" i="2"/>
  <c r="B29" i="9" s="1"/>
  <c r="A9" i="2"/>
  <c r="B9" i="2"/>
  <c r="A17" i="9" s="1"/>
  <c r="C9" i="2"/>
  <c r="D9" i="2"/>
  <c r="A10" i="2"/>
  <c r="B10" i="2"/>
  <c r="A26" i="9" s="1"/>
  <c r="C10" i="2"/>
  <c r="D10" i="2"/>
  <c r="B26" i="9" s="1"/>
  <c r="A11" i="2"/>
  <c r="B11" i="2"/>
  <c r="A28" i="9" s="1"/>
  <c r="C11" i="2"/>
  <c r="D11" i="2"/>
  <c r="B28" i="9" s="1"/>
  <c r="A12" i="2"/>
  <c r="B12" i="2"/>
  <c r="A8" i="9" s="1"/>
  <c r="C12" i="2"/>
  <c r="D12" i="2"/>
  <c r="B8" i="9" s="1"/>
  <c r="A13" i="2"/>
  <c r="B13" i="2"/>
  <c r="A32" i="9" s="1"/>
  <c r="C13" i="2"/>
  <c r="D13" i="2"/>
  <c r="A14" i="2"/>
  <c r="B14" i="2"/>
  <c r="A5" i="9" s="1"/>
  <c r="C14" i="2"/>
  <c r="D14" i="2"/>
  <c r="B5" i="9" s="1"/>
  <c r="A15" i="2"/>
  <c r="B15" i="2"/>
  <c r="A24" i="9" s="1"/>
  <c r="C15" i="2"/>
  <c r="D15" i="2"/>
  <c r="B24" i="9" s="1"/>
  <c r="A16" i="2"/>
  <c r="B16" i="2"/>
  <c r="A6" i="9" s="1"/>
  <c r="C16" i="2"/>
  <c r="D16" i="2"/>
  <c r="B6" i="9" s="1"/>
  <c r="A17" i="2"/>
  <c r="B17" i="2"/>
  <c r="A35" i="9" s="1"/>
  <c r="C17" i="2"/>
  <c r="D17" i="2"/>
  <c r="A18" i="2"/>
  <c r="B18" i="2"/>
  <c r="A23" i="9" s="1"/>
  <c r="C18" i="2"/>
  <c r="D18" i="2"/>
  <c r="B23" i="9" s="1"/>
  <c r="A19" i="2"/>
  <c r="B19" i="2"/>
  <c r="A15" i="9" s="1"/>
  <c r="C19" i="2"/>
  <c r="D19" i="2"/>
  <c r="B15" i="9" s="1"/>
  <c r="A20" i="2"/>
  <c r="B20" i="2"/>
  <c r="A22" i="9" s="1"/>
  <c r="C20" i="2"/>
  <c r="D20" i="2"/>
  <c r="B22" i="9" s="1"/>
  <c r="A21" i="2"/>
  <c r="B21" i="2"/>
  <c r="A33" i="9" s="1"/>
  <c r="C21" i="2"/>
  <c r="D21" i="2"/>
  <c r="A22" i="2"/>
  <c r="B22" i="2"/>
  <c r="A13" i="9" s="1"/>
  <c r="C22" i="2"/>
  <c r="D22" i="2"/>
  <c r="B13" i="9" s="1"/>
  <c r="A23" i="2"/>
  <c r="B23" i="2"/>
  <c r="A36" i="9" s="1"/>
  <c r="C23" i="2"/>
  <c r="D23" i="2"/>
  <c r="B36" i="9" s="1"/>
  <c r="A24" i="2"/>
  <c r="B24" i="2"/>
  <c r="A11" i="9" s="1"/>
  <c r="C24" i="2"/>
  <c r="D24" i="2"/>
  <c r="B11" i="9" s="1"/>
  <c r="A25" i="2"/>
  <c r="B25" i="2"/>
  <c r="A34" i="9" s="1"/>
  <c r="C25" i="2"/>
  <c r="D25" i="2"/>
  <c r="A26" i="2"/>
  <c r="B26" i="2"/>
  <c r="A25" i="9" s="1"/>
  <c r="C26" i="2"/>
  <c r="D26" i="2"/>
  <c r="B25" i="9" s="1"/>
  <c r="A27" i="2"/>
  <c r="B27" i="2"/>
  <c r="A30" i="9" s="1"/>
  <c r="C27" i="2"/>
  <c r="D27" i="2"/>
  <c r="B30" i="9" s="1"/>
  <c r="A28" i="2"/>
  <c r="B28" i="2"/>
  <c r="A18" i="9" s="1"/>
  <c r="C28" i="2"/>
  <c r="D28" i="2"/>
  <c r="B18" i="9" s="1"/>
  <c r="A29" i="2"/>
  <c r="B29" i="2"/>
  <c r="A14" i="9" s="1"/>
  <c r="C29" i="2"/>
  <c r="D29" i="2"/>
  <c r="A30" i="2"/>
  <c r="B30" i="2"/>
  <c r="A27" i="9" s="1"/>
  <c r="C30" i="2"/>
  <c r="D30" i="2"/>
  <c r="B27" i="9" s="1"/>
  <c r="A31" i="2"/>
  <c r="B31" i="2"/>
  <c r="A19" i="9" s="1"/>
  <c r="C31" i="2"/>
  <c r="D31" i="2"/>
  <c r="B19" i="9" s="1"/>
  <c r="A32" i="2"/>
  <c r="B32" i="2"/>
  <c r="A9" i="9" s="1"/>
  <c r="C32" i="2"/>
  <c r="D32" i="2"/>
  <c r="B9" i="9" s="1"/>
  <c r="A33" i="2"/>
  <c r="B33" i="2"/>
  <c r="A7" i="9" s="1"/>
  <c r="C33" i="2"/>
  <c r="D33" i="2"/>
  <c r="A34" i="2"/>
  <c r="B34" i="2"/>
  <c r="A20" i="9" s="1"/>
  <c r="C34" i="2"/>
  <c r="D34" i="2"/>
  <c r="B20" i="9" s="1"/>
  <c r="A35" i="2"/>
  <c r="B35" i="2"/>
  <c r="A21" i="9" s="1"/>
  <c r="C35" i="2"/>
  <c r="D35" i="2"/>
  <c r="B21" i="9" s="1"/>
  <c r="B1" i="2"/>
  <c r="C1" i="2"/>
  <c r="D1" i="2"/>
  <c r="A1" i="2"/>
  <c r="I13" i="8" l="1"/>
  <c r="I26" i="6"/>
  <c r="H9" i="5"/>
  <c r="I12" i="5"/>
  <c r="I21" i="5"/>
  <c r="H22" i="5"/>
  <c r="I16" i="7"/>
  <c r="H26" i="6"/>
  <c r="I11" i="6"/>
  <c r="I28" i="5"/>
  <c r="I12" i="7"/>
  <c r="H28" i="6"/>
  <c r="H32" i="6"/>
  <c r="I14" i="8"/>
  <c r="I34" i="5"/>
  <c r="H19" i="6"/>
  <c r="I3" i="6"/>
  <c r="I13" i="7"/>
  <c r="I16" i="6"/>
  <c r="H15" i="5"/>
  <c r="I19" i="7"/>
  <c r="H29" i="5"/>
  <c r="G32" i="3"/>
  <c r="G14" i="3"/>
  <c r="I32" i="5"/>
  <c r="H23" i="5"/>
  <c r="H14" i="5"/>
  <c r="H27" i="7"/>
  <c r="H22" i="6"/>
  <c r="I19" i="5"/>
  <c r="H8" i="5"/>
  <c r="I35" i="6"/>
  <c r="H13" i="6"/>
  <c r="I25" i="8"/>
  <c r="H6" i="6"/>
  <c r="H11" i="5"/>
  <c r="I20" i="5"/>
  <c r="F5" i="3"/>
  <c r="H24" i="5"/>
  <c r="I26" i="5"/>
  <c r="I16" i="5"/>
  <c r="I6" i="5"/>
  <c r="I20" i="6"/>
  <c r="H16" i="6"/>
  <c r="I7" i="8"/>
  <c r="G26" i="3"/>
  <c r="G24" i="3"/>
  <c r="G22" i="3"/>
  <c r="G18" i="3"/>
  <c r="G10" i="3"/>
  <c r="G6" i="3"/>
  <c r="H5" i="5"/>
  <c r="H22" i="8"/>
  <c r="I7" i="5"/>
  <c r="I29" i="8"/>
  <c r="I25" i="5"/>
  <c r="C10" i="9"/>
  <c r="I13" i="6"/>
  <c r="H30" i="7"/>
  <c r="H17" i="6"/>
  <c r="I24" i="5"/>
  <c r="H27" i="5"/>
  <c r="H5" i="7"/>
  <c r="H31" i="8"/>
  <c r="H6" i="5"/>
  <c r="H24" i="6"/>
  <c r="H21" i="7"/>
  <c r="C7" i="9"/>
  <c r="C14" i="9"/>
  <c r="C34" i="9"/>
  <c r="C35" i="9"/>
  <c r="C32" i="9"/>
  <c r="C17" i="9"/>
  <c r="F19" i="4"/>
  <c r="F11" i="4"/>
  <c r="H19" i="5"/>
  <c r="H10" i="6"/>
  <c r="I4" i="6"/>
  <c r="H24" i="7"/>
  <c r="H17" i="8"/>
  <c r="H25" i="8"/>
  <c r="H11" i="7"/>
  <c r="I31" i="6"/>
  <c r="H35" i="6"/>
  <c r="I15" i="8"/>
  <c r="I23" i="8"/>
  <c r="B32" i="9"/>
  <c r="B17" i="9"/>
  <c r="B10" i="9"/>
  <c r="B31" i="9"/>
  <c r="C9" i="9"/>
  <c r="C18" i="9"/>
  <c r="C11" i="9"/>
  <c r="C22" i="9"/>
  <c r="C6" i="9"/>
  <c r="C8" i="9"/>
  <c r="C29" i="9"/>
  <c r="C12" i="9"/>
  <c r="F31" i="3"/>
  <c r="F23" i="3"/>
  <c r="G24" i="4"/>
  <c r="G20" i="4"/>
  <c r="G8" i="4"/>
  <c r="H14" i="6"/>
  <c r="H4" i="6"/>
  <c r="I31" i="8"/>
  <c r="H18" i="8"/>
  <c r="G21" i="2"/>
  <c r="C33" i="9"/>
  <c r="G5" i="2"/>
  <c r="C31" i="9"/>
  <c r="B7" i="9"/>
  <c r="B14" i="9"/>
  <c r="B34" i="9"/>
  <c r="B33" i="9"/>
  <c r="B35" i="9"/>
  <c r="C21" i="9"/>
  <c r="C19" i="9"/>
  <c r="C30" i="9"/>
  <c r="C36" i="9"/>
  <c r="C15" i="9"/>
  <c r="C24" i="9"/>
  <c r="C28" i="9"/>
  <c r="C4" i="9"/>
  <c r="C16" i="9"/>
  <c r="H32" i="5"/>
  <c r="I14" i="5"/>
  <c r="I25" i="7"/>
  <c r="I35" i="8"/>
  <c r="C20" i="9"/>
  <c r="C27" i="9"/>
  <c r="C25" i="9"/>
  <c r="C13" i="9"/>
  <c r="C23" i="9"/>
  <c r="C5" i="9"/>
  <c r="C26" i="9"/>
  <c r="J35" i="10"/>
  <c r="J31" i="10"/>
  <c r="J27" i="10"/>
  <c r="J23" i="10"/>
  <c r="J19" i="10"/>
  <c r="J15" i="10"/>
  <c r="J11" i="10"/>
  <c r="J7" i="10"/>
  <c r="I23" i="5"/>
  <c r="H28" i="7"/>
  <c r="I19" i="8"/>
  <c r="F33" i="2"/>
  <c r="F31" i="2"/>
  <c r="F29" i="2"/>
  <c r="F8" i="2"/>
  <c r="F4" i="2"/>
  <c r="G32" i="2"/>
  <c r="G28" i="2"/>
  <c r="G24" i="2"/>
  <c r="G20" i="2"/>
  <c r="G16" i="2"/>
  <c r="G12" i="2"/>
  <c r="G8" i="2"/>
  <c r="I8" i="2" s="1"/>
  <c r="G4" i="2"/>
  <c r="I4" i="2" s="1"/>
  <c r="G28" i="3"/>
  <c r="G20" i="3"/>
  <c r="G8" i="3"/>
  <c r="G4" i="3"/>
  <c r="F8" i="4"/>
  <c r="H4" i="5"/>
  <c r="I7" i="6"/>
  <c r="H15" i="8"/>
  <c r="H30" i="8"/>
  <c r="I31" i="7"/>
  <c r="H17" i="7"/>
  <c r="G9" i="2"/>
  <c r="G11" i="2"/>
  <c r="G7" i="2"/>
  <c r="G3" i="2"/>
  <c r="G34" i="4"/>
  <c r="G32" i="4"/>
  <c r="G30" i="4"/>
  <c r="G28" i="4"/>
  <c r="G26" i="4"/>
  <c r="G18" i="4"/>
  <c r="G16" i="4"/>
  <c r="G14" i="4"/>
  <c r="G12" i="4"/>
  <c r="G10" i="4"/>
  <c r="G6" i="4"/>
  <c r="G4" i="4"/>
  <c r="I29" i="5"/>
  <c r="I6" i="6"/>
  <c r="H12" i="7"/>
  <c r="I18" i="8"/>
  <c r="I24" i="8"/>
  <c r="H30" i="6"/>
  <c r="G34" i="2"/>
  <c r="G30" i="2"/>
  <c r="F16" i="4"/>
  <c r="F12" i="4"/>
  <c r="I21" i="7"/>
  <c r="I3" i="8"/>
  <c r="R8" i="9"/>
  <c r="H23" i="8"/>
  <c r="I27" i="8"/>
  <c r="I17" i="8"/>
  <c r="H29" i="8"/>
  <c r="I21" i="8"/>
  <c r="H10" i="8"/>
  <c r="H7" i="8"/>
  <c r="H26" i="8"/>
  <c r="H34" i="8"/>
  <c r="H14" i="8"/>
  <c r="H32" i="7"/>
  <c r="I27" i="7"/>
  <c r="I7" i="7"/>
  <c r="H15" i="7"/>
  <c r="I23" i="7"/>
  <c r="I17" i="7"/>
  <c r="I8" i="7"/>
  <c r="I24" i="6"/>
  <c r="H8" i="6"/>
  <c r="I30" i="6"/>
  <c r="H25" i="6"/>
  <c r="H7" i="5"/>
  <c r="I15" i="5"/>
  <c r="H28" i="5"/>
  <c r="I17" i="5"/>
  <c r="I27" i="5"/>
  <c r="G22" i="4"/>
  <c r="D2" i="2"/>
  <c r="I6" i="8"/>
  <c r="H6" i="8"/>
  <c r="H9" i="7"/>
  <c r="I9" i="7"/>
  <c r="H35" i="5"/>
  <c r="I35" i="5"/>
  <c r="I30" i="5"/>
  <c r="H30" i="5"/>
  <c r="I18" i="5"/>
  <c r="H18" i="5"/>
  <c r="H10" i="5"/>
  <c r="I10" i="5"/>
  <c r="F35" i="2"/>
  <c r="F6" i="2"/>
  <c r="G25" i="2"/>
  <c r="G13" i="2"/>
  <c r="I11" i="7"/>
  <c r="H21" i="5"/>
  <c r="P5" i="9"/>
  <c r="F2" i="5"/>
  <c r="H16" i="7"/>
  <c r="H16" i="8"/>
  <c r="I32" i="8"/>
  <c r="H32" i="8"/>
  <c r="G35" i="2"/>
  <c r="I35" i="2" s="1"/>
  <c r="G31" i="2"/>
  <c r="G27" i="2"/>
  <c r="G23" i="2"/>
  <c r="G19" i="2"/>
  <c r="G15" i="2"/>
  <c r="H24" i="8"/>
  <c r="I22" i="7"/>
  <c r="H22" i="7"/>
  <c r="I4" i="7"/>
  <c r="H4" i="7"/>
  <c r="I34" i="6"/>
  <c r="H34" i="6"/>
  <c r="I29" i="6"/>
  <c r="H29" i="6"/>
  <c r="I23" i="6"/>
  <c r="H23" i="6"/>
  <c r="H9" i="6"/>
  <c r="I9" i="6"/>
  <c r="I12" i="6"/>
  <c r="H12" i="6"/>
  <c r="H33" i="5"/>
  <c r="I33" i="5"/>
  <c r="H5" i="6"/>
  <c r="I5" i="6"/>
  <c r="I33" i="10"/>
  <c r="F33" i="10" s="1"/>
  <c r="D33" i="10" s="1"/>
  <c r="I29" i="10"/>
  <c r="F29" i="10" s="1"/>
  <c r="C29" i="10" s="1"/>
  <c r="I30" i="9" s="1"/>
  <c r="J26" i="10"/>
  <c r="I25" i="10"/>
  <c r="F25" i="10" s="1"/>
  <c r="D25" i="10" s="1"/>
  <c r="J22" i="10"/>
  <c r="J18" i="10"/>
  <c r="G16" i="3"/>
  <c r="J14" i="10"/>
  <c r="G12" i="3"/>
  <c r="J10" i="10"/>
  <c r="J6" i="10"/>
  <c r="I5" i="10"/>
  <c r="F5" i="10" s="1"/>
  <c r="E5" i="10" s="1"/>
  <c r="F35" i="4"/>
  <c r="F31" i="4"/>
  <c r="F7" i="4"/>
  <c r="H27" i="8"/>
  <c r="I33" i="8"/>
  <c r="H35" i="7"/>
  <c r="I30" i="7"/>
  <c r="R6" i="9"/>
  <c r="I10" i="8"/>
  <c r="I26" i="8"/>
  <c r="H34" i="7"/>
  <c r="H8" i="7"/>
  <c r="J32" i="10"/>
  <c r="J28" i="10"/>
  <c r="J24" i="10"/>
  <c r="J20" i="10"/>
  <c r="J16" i="10"/>
  <c r="J12" i="10"/>
  <c r="J8" i="10"/>
  <c r="J4" i="10"/>
  <c r="P8" i="9"/>
  <c r="H12" i="8"/>
  <c r="G2" i="7"/>
  <c r="R7" i="9"/>
  <c r="F2" i="7"/>
  <c r="P7" i="9"/>
  <c r="G2" i="5"/>
  <c r="R5" i="9"/>
  <c r="F2" i="6"/>
  <c r="P6" i="9"/>
  <c r="I14" i="7"/>
  <c r="H14" i="7"/>
  <c r="I13" i="5"/>
  <c r="H13" i="5"/>
  <c r="H21" i="8"/>
  <c r="I22" i="6"/>
  <c r="I35" i="7"/>
  <c r="H31" i="5"/>
  <c r="I31" i="5"/>
  <c r="H5" i="8"/>
  <c r="I5" i="8"/>
  <c r="H33" i="8"/>
  <c r="I21" i="6"/>
  <c r="H21" i="6"/>
  <c r="J34" i="10"/>
  <c r="G34" i="3"/>
  <c r="J30" i="10"/>
  <c r="G30" i="3"/>
  <c r="I21" i="10"/>
  <c r="F21" i="10" s="1"/>
  <c r="F21" i="3"/>
  <c r="I17" i="10"/>
  <c r="F17" i="10" s="1"/>
  <c r="F17" i="3"/>
  <c r="I13" i="10"/>
  <c r="F13" i="10" s="1"/>
  <c r="F13" i="3"/>
  <c r="I9" i="10"/>
  <c r="F9" i="10" s="1"/>
  <c r="F9" i="3"/>
  <c r="H19" i="7"/>
  <c r="I4" i="8"/>
  <c r="H4" i="8"/>
  <c r="H33" i="7"/>
  <c r="I33" i="7"/>
  <c r="I26" i="7"/>
  <c r="H26" i="7"/>
  <c r="I33" i="6"/>
  <c r="H33" i="6"/>
  <c r="I27" i="6"/>
  <c r="H27" i="6"/>
  <c r="I6" i="7"/>
  <c r="I28" i="8"/>
  <c r="H28" i="8"/>
  <c r="I20" i="8"/>
  <c r="H20" i="8"/>
  <c r="I3" i="5"/>
  <c r="H3" i="5"/>
  <c r="I9" i="8"/>
  <c r="H9" i="8"/>
  <c r="G33" i="2"/>
  <c r="G29" i="2"/>
  <c r="G17" i="2"/>
  <c r="F34" i="3"/>
  <c r="I34" i="10"/>
  <c r="F34" i="10" s="1"/>
  <c r="F33" i="3"/>
  <c r="F30" i="3"/>
  <c r="H30" i="3" s="1"/>
  <c r="I30" i="10"/>
  <c r="F30" i="10" s="1"/>
  <c r="F29" i="3"/>
  <c r="F26" i="3"/>
  <c r="I26" i="10"/>
  <c r="F26" i="10" s="1"/>
  <c r="F25" i="3"/>
  <c r="I22" i="10"/>
  <c r="F22" i="10" s="1"/>
  <c r="F22" i="3"/>
  <c r="I18" i="10"/>
  <c r="F18" i="10" s="1"/>
  <c r="F18" i="3"/>
  <c r="I14" i="10"/>
  <c r="F14" i="10" s="1"/>
  <c r="F14" i="3"/>
  <c r="I10" i="10"/>
  <c r="F10" i="10" s="1"/>
  <c r="F10" i="3"/>
  <c r="I6" i="10"/>
  <c r="F6" i="10" s="1"/>
  <c r="F6" i="3"/>
  <c r="E2" i="3"/>
  <c r="J3" i="10"/>
  <c r="I11" i="5"/>
  <c r="H31" i="6"/>
  <c r="I15" i="7"/>
  <c r="H13" i="7"/>
  <c r="I18" i="7"/>
  <c r="H18" i="7"/>
  <c r="I3" i="7"/>
  <c r="H11" i="8"/>
  <c r="I35" i="10"/>
  <c r="F35" i="10" s="1"/>
  <c r="I31" i="10"/>
  <c r="F31" i="10" s="1"/>
  <c r="I27" i="10"/>
  <c r="F27" i="10" s="1"/>
  <c r="I23" i="10"/>
  <c r="F23" i="10" s="1"/>
  <c r="I19" i="10"/>
  <c r="F19" i="10" s="1"/>
  <c r="I15" i="10"/>
  <c r="F15" i="10" s="1"/>
  <c r="I11" i="10"/>
  <c r="F11" i="10" s="1"/>
  <c r="I7" i="10"/>
  <c r="F7" i="10" s="1"/>
  <c r="I3" i="10"/>
  <c r="F3" i="10" s="1"/>
  <c r="H20" i="7"/>
  <c r="I29" i="7"/>
  <c r="I10" i="7"/>
  <c r="G2" i="8"/>
  <c r="H13" i="8"/>
  <c r="I25" i="6"/>
  <c r="I17" i="6"/>
  <c r="F34" i="2"/>
  <c r="F32" i="2"/>
  <c r="F30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7" i="2"/>
  <c r="F5" i="2"/>
  <c r="F3" i="2"/>
  <c r="G26" i="2"/>
  <c r="G22" i="2"/>
  <c r="G18" i="2"/>
  <c r="G14" i="2"/>
  <c r="I14" i="2" s="1"/>
  <c r="G10" i="2"/>
  <c r="G6" i="2"/>
  <c r="J33" i="10"/>
  <c r="I32" i="10"/>
  <c r="F32" i="10" s="1"/>
  <c r="J29" i="10"/>
  <c r="I28" i="10"/>
  <c r="F28" i="10" s="1"/>
  <c r="J25" i="10"/>
  <c r="I24" i="10"/>
  <c r="F24" i="10" s="1"/>
  <c r="J21" i="10"/>
  <c r="I20" i="10"/>
  <c r="F20" i="10" s="1"/>
  <c r="J17" i="10"/>
  <c r="F16" i="3"/>
  <c r="I16" i="10"/>
  <c r="F16" i="10" s="1"/>
  <c r="F15" i="3"/>
  <c r="J13" i="10"/>
  <c r="F12" i="3"/>
  <c r="I12" i="10"/>
  <c r="F12" i="10" s="1"/>
  <c r="F11" i="3"/>
  <c r="J9" i="10"/>
  <c r="F8" i="3"/>
  <c r="I8" i="10"/>
  <c r="F8" i="10" s="1"/>
  <c r="F7" i="3"/>
  <c r="J5" i="10"/>
  <c r="F4" i="3"/>
  <c r="I4" i="10"/>
  <c r="F4" i="10" s="1"/>
  <c r="F3" i="3"/>
  <c r="G35" i="4"/>
  <c r="F34" i="4"/>
  <c r="F30" i="4"/>
  <c r="G29" i="4"/>
  <c r="G27" i="4"/>
  <c r="F26" i="4"/>
  <c r="F25" i="4"/>
  <c r="G23" i="4"/>
  <c r="F22" i="4"/>
  <c r="F21" i="4"/>
  <c r="G19" i="4"/>
  <c r="F17" i="4"/>
  <c r="G15" i="4"/>
  <c r="F14" i="4"/>
  <c r="F13" i="4"/>
  <c r="G11" i="4"/>
  <c r="F10" i="4"/>
  <c r="F9" i="4"/>
  <c r="F6" i="4"/>
  <c r="I15" i="6"/>
  <c r="H18" i="6"/>
  <c r="I34" i="7"/>
  <c r="I12" i="8"/>
  <c r="I8" i="8"/>
  <c r="H31" i="7"/>
  <c r="I22" i="8"/>
  <c r="I30" i="8"/>
  <c r="F2" i="8"/>
  <c r="H3" i="8"/>
  <c r="H29" i="7"/>
  <c r="H10" i="7"/>
  <c r="I20" i="7"/>
  <c r="I28" i="7"/>
  <c r="I5" i="7"/>
  <c r="I24" i="7"/>
  <c r="I32" i="7"/>
  <c r="H11" i="6"/>
  <c r="I19" i="6"/>
  <c r="H3" i="6"/>
  <c r="I14" i="6"/>
  <c r="G2" i="6"/>
  <c r="I10" i="6"/>
  <c r="H15" i="6"/>
  <c r="H20" i="6"/>
  <c r="H7" i="6"/>
  <c r="H34" i="5"/>
  <c r="I5" i="5"/>
  <c r="H20" i="5"/>
  <c r="F33" i="4"/>
  <c r="G33" i="4"/>
  <c r="F5" i="4"/>
  <c r="G5" i="4"/>
  <c r="E2" i="2"/>
  <c r="C2" i="2"/>
  <c r="D2" i="3"/>
  <c r="G35" i="3"/>
  <c r="G31" i="3"/>
  <c r="G27" i="3"/>
  <c r="G23" i="3"/>
  <c r="G19" i="3"/>
  <c r="G17" i="3"/>
  <c r="G13" i="3"/>
  <c r="G9" i="3"/>
  <c r="G5" i="3"/>
  <c r="C2" i="3"/>
  <c r="F3" i="4"/>
  <c r="G25" i="4"/>
  <c r="D2" i="4"/>
  <c r="G17" i="4"/>
  <c r="G21" i="4"/>
  <c r="G13" i="4"/>
  <c r="C2" i="4"/>
  <c r="G9" i="4"/>
  <c r="F29" i="4"/>
  <c r="F23" i="4"/>
  <c r="G31" i="4"/>
  <c r="F15" i="4"/>
  <c r="E2" i="4"/>
  <c r="F27" i="4"/>
  <c r="G7" i="4"/>
  <c r="F4" i="4"/>
  <c r="G3" i="4"/>
  <c r="F18" i="4"/>
  <c r="F20" i="4"/>
  <c r="F24" i="4"/>
  <c r="F28" i="4"/>
  <c r="F32" i="4"/>
  <c r="G3" i="3"/>
  <c r="G7" i="3"/>
  <c r="G11" i="3"/>
  <c r="G15" i="3"/>
  <c r="F19" i="3"/>
  <c r="F27" i="3"/>
  <c r="F35" i="3"/>
  <c r="G25" i="3"/>
  <c r="G33" i="3"/>
  <c r="F20" i="3"/>
  <c r="F24" i="3"/>
  <c r="F28" i="3"/>
  <c r="F32" i="3"/>
  <c r="G21" i="3"/>
  <c r="G29" i="3"/>
  <c r="I21" i="3" l="1"/>
  <c r="H14" i="3"/>
  <c r="H11" i="4"/>
  <c r="H24" i="4"/>
  <c r="H11" i="2"/>
  <c r="I19" i="2"/>
  <c r="H10" i="4"/>
  <c r="H28" i="3"/>
  <c r="H16" i="2"/>
  <c r="I18" i="3"/>
  <c r="E25" i="10"/>
  <c r="H12" i="3"/>
  <c r="H31" i="2"/>
  <c r="I10" i="4"/>
  <c r="H20" i="4"/>
  <c r="I6" i="4"/>
  <c r="H19" i="4"/>
  <c r="I30" i="4"/>
  <c r="H32" i="4"/>
  <c r="H18" i="4"/>
  <c r="I5" i="3"/>
  <c r="H19" i="2"/>
  <c r="H32" i="2"/>
  <c r="H8" i="4"/>
  <c r="E29" i="10"/>
  <c r="I6" i="3"/>
  <c r="H24" i="3"/>
  <c r="H32" i="3"/>
  <c r="H12" i="4"/>
  <c r="H4" i="2"/>
  <c r="H30" i="4"/>
  <c r="J31" i="9" s="1"/>
  <c r="I22" i="3"/>
  <c r="I12" i="3"/>
  <c r="H29" i="2"/>
  <c r="I33" i="2"/>
  <c r="H34" i="3"/>
  <c r="R4" i="9"/>
  <c r="I29" i="2"/>
  <c r="I21" i="4"/>
  <c r="H13" i="3"/>
  <c r="H5" i="2"/>
  <c r="I34" i="2"/>
  <c r="E33" i="10"/>
  <c r="C5" i="10"/>
  <c r="I6" i="9" s="1"/>
  <c r="H16" i="4"/>
  <c r="H20" i="3"/>
  <c r="I26" i="3"/>
  <c r="H9" i="4"/>
  <c r="I23" i="4"/>
  <c r="I7" i="2"/>
  <c r="H10" i="3"/>
  <c r="I34" i="3"/>
  <c r="C33" i="10"/>
  <c r="I34" i="9" s="1"/>
  <c r="I30" i="2"/>
  <c r="I14" i="4"/>
  <c r="I8" i="4"/>
  <c r="H31" i="4"/>
  <c r="H17" i="4"/>
  <c r="H25" i="2"/>
  <c r="H30" i="2"/>
  <c r="I31" i="3"/>
  <c r="H23" i="4"/>
  <c r="I22" i="4"/>
  <c r="H27" i="2"/>
  <c r="I12" i="4"/>
  <c r="I26" i="4"/>
  <c r="H34" i="4"/>
  <c r="I27" i="3"/>
  <c r="H7" i="4"/>
  <c r="I16" i="4"/>
  <c r="I20" i="2"/>
  <c r="I27" i="2"/>
  <c r="H14" i="4"/>
  <c r="J15" i="9" s="1"/>
  <c r="H8" i="2"/>
  <c r="I5" i="2"/>
  <c r="H9" i="2"/>
  <c r="H21" i="2"/>
  <c r="H35" i="4"/>
  <c r="I28" i="2"/>
  <c r="H5" i="3"/>
  <c r="H26" i="4"/>
  <c r="H23" i="3"/>
  <c r="J24" i="9" s="1"/>
  <c r="I34" i="4"/>
  <c r="I4" i="3"/>
  <c r="I16" i="3"/>
  <c r="I9" i="2"/>
  <c r="K22" i="9"/>
  <c r="L22" i="9" s="1"/>
  <c r="H35" i="3"/>
  <c r="I9" i="3"/>
  <c r="I8" i="3"/>
  <c r="H3" i="2"/>
  <c r="H10" i="2"/>
  <c r="H14" i="2"/>
  <c r="I23" i="3"/>
  <c r="H16" i="3"/>
  <c r="I31" i="2"/>
  <c r="H22" i="4"/>
  <c r="I35" i="4"/>
  <c r="H15" i="2"/>
  <c r="H34" i="2"/>
  <c r="I2" i="8"/>
  <c r="H19" i="3"/>
  <c r="H28" i="4"/>
  <c r="I17" i="3"/>
  <c r="H29" i="4"/>
  <c r="I6" i="2"/>
  <c r="H7" i="2"/>
  <c r="I12" i="2"/>
  <c r="H24" i="2"/>
  <c r="H28" i="2"/>
  <c r="D29" i="10"/>
  <c r="H23" i="2"/>
  <c r="H5" i="4"/>
  <c r="I11" i="4"/>
  <c r="I7" i="4"/>
  <c r="I35" i="3"/>
  <c r="H22" i="3"/>
  <c r="I33" i="3"/>
  <c r="H9" i="3"/>
  <c r="H4" i="3"/>
  <c r="I27" i="4"/>
  <c r="I18" i="2"/>
  <c r="I23" i="2"/>
  <c r="C25" i="10"/>
  <c r="I26" i="9" s="1"/>
  <c r="I32" i="2"/>
  <c r="H8" i="3"/>
  <c r="I14" i="3"/>
  <c r="K15" i="9" s="1"/>
  <c r="L15" i="9" s="1"/>
  <c r="H33" i="2"/>
  <c r="H3" i="3"/>
  <c r="I22" i="2"/>
  <c r="J11" i="9"/>
  <c r="I17" i="2"/>
  <c r="D5" i="10"/>
  <c r="H26" i="3"/>
  <c r="H31" i="3"/>
  <c r="H17" i="3"/>
  <c r="H6" i="3"/>
  <c r="I9" i="4"/>
  <c r="H15" i="4"/>
  <c r="I33" i="4"/>
  <c r="H21" i="4"/>
  <c r="I10" i="2"/>
  <c r="I26" i="2"/>
  <c r="H13" i="2"/>
  <c r="R3" i="9"/>
  <c r="H35" i="2"/>
  <c r="P4" i="9"/>
  <c r="G2" i="2"/>
  <c r="G2" i="3"/>
  <c r="P3" i="9"/>
  <c r="C28" i="10"/>
  <c r="I29" i="9" s="1"/>
  <c r="E28" i="10"/>
  <c r="D28" i="10"/>
  <c r="C31" i="10"/>
  <c r="I32" i="9" s="1"/>
  <c r="E31" i="10"/>
  <c r="D31" i="10"/>
  <c r="C30" i="10"/>
  <c r="I31" i="9" s="1"/>
  <c r="E30" i="10"/>
  <c r="D30" i="10"/>
  <c r="C9" i="10"/>
  <c r="I10" i="9" s="1"/>
  <c r="E9" i="10"/>
  <c r="D9" i="10"/>
  <c r="I24" i="2"/>
  <c r="I11" i="3"/>
  <c r="C15" i="10"/>
  <c r="I16" i="9" s="1"/>
  <c r="D15" i="10"/>
  <c r="E15" i="10"/>
  <c r="C17" i="10"/>
  <c r="I18" i="9" s="1"/>
  <c r="E17" i="10"/>
  <c r="D17" i="10"/>
  <c r="F2" i="4"/>
  <c r="H20" i="2"/>
  <c r="C4" i="10"/>
  <c r="I5" i="9" s="1"/>
  <c r="E4" i="10"/>
  <c r="D4" i="10"/>
  <c r="C8" i="10"/>
  <c r="I9" i="9" s="1"/>
  <c r="E8" i="10"/>
  <c r="D8" i="10"/>
  <c r="C12" i="10"/>
  <c r="I13" i="9" s="1"/>
  <c r="E12" i="10"/>
  <c r="D12" i="10"/>
  <c r="C16" i="10"/>
  <c r="I17" i="9" s="1"/>
  <c r="E16" i="10"/>
  <c r="D16" i="10"/>
  <c r="H17" i="2"/>
  <c r="C3" i="10"/>
  <c r="I4" i="9" s="1"/>
  <c r="D3" i="10"/>
  <c r="E3" i="10"/>
  <c r="C19" i="10"/>
  <c r="I20" i="9" s="1"/>
  <c r="D19" i="10"/>
  <c r="E19" i="10"/>
  <c r="C35" i="10"/>
  <c r="I36" i="9" s="1"/>
  <c r="D35" i="10"/>
  <c r="E35" i="10"/>
  <c r="C10" i="10"/>
  <c r="I11" i="9" s="1"/>
  <c r="D10" i="10"/>
  <c r="E10" i="10"/>
  <c r="C18" i="10"/>
  <c r="I19" i="9" s="1"/>
  <c r="D18" i="10"/>
  <c r="E18" i="10"/>
  <c r="C26" i="10"/>
  <c r="I27" i="9" s="1"/>
  <c r="D26" i="10"/>
  <c r="E26" i="10"/>
  <c r="I11" i="2"/>
  <c r="I13" i="2"/>
  <c r="I29" i="3"/>
  <c r="H18" i="3"/>
  <c r="I10" i="3"/>
  <c r="K11" i="9" s="1"/>
  <c r="L11" i="9" s="1"/>
  <c r="I3" i="3"/>
  <c r="I15" i="4"/>
  <c r="I19" i="4"/>
  <c r="I29" i="4"/>
  <c r="I13" i="4"/>
  <c r="I25" i="4"/>
  <c r="H12" i="2"/>
  <c r="I2" i="6"/>
  <c r="C24" i="10"/>
  <c r="I25" i="9" s="1"/>
  <c r="E24" i="10"/>
  <c r="D24" i="10"/>
  <c r="C32" i="10"/>
  <c r="I33" i="9" s="1"/>
  <c r="E32" i="10"/>
  <c r="D32" i="10"/>
  <c r="H18" i="2"/>
  <c r="H22" i="2"/>
  <c r="H26" i="2"/>
  <c r="C7" i="10"/>
  <c r="I8" i="9" s="1"/>
  <c r="D7" i="10"/>
  <c r="E7" i="10"/>
  <c r="C23" i="10"/>
  <c r="I24" i="9" s="1"/>
  <c r="E23" i="10"/>
  <c r="D23" i="10"/>
  <c r="C13" i="10"/>
  <c r="I14" i="9" s="1"/>
  <c r="E13" i="10"/>
  <c r="D13" i="10"/>
  <c r="C21" i="10"/>
  <c r="I22" i="9" s="1"/>
  <c r="E21" i="10"/>
  <c r="D21" i="10"/>
  <c r="I30" i="3"/>
  <c r="I15" i="2"/>
  <c r="I3" i="2"/>
  <c r="I25" i="2"/>
  <c r="C20" i="10"/>
  <c r="I21" i="9" s="1"/>
  <c r="E20" i="10"/>
  <c r="D20" i="10"/>
  <c r="I25" i="3"/>
  <c r="I15" i="3"/>
  <c r="I7" i="3"/>
  <c r="H6" i="4"/>
  <c r="G2" i="4"/>
  <c r="H2" i="7"/>
  <c r="C11" i="10"/>
  <c r="I12" i="9" s="1"/>
  <c r="D11" i="10"/>
  <c r="E11" i="10"/>
  <c r="C27" i="10"/>
  <c r="I28" i="9" s="1"/>
  <c r="D27" i="10"/>
  <c r="E27" i="10"/>
  <c r="C6" i="10"/>
  <c r="I7" i="9" s="1"/>
  <c r="D6" i="10"/>
  <c r="E6" i="10"/>
  <c r="C14" i="10"/>
  <c r="I15" i="9" s="1"/>
  <c r="D14" i="10"/>
  <c r="E14" i="10"/>
  <c r="C22" i="10"/>
  <c r="I23" i="9" s="1"/>
  <c r="E22" i="10"/>
  <c r="D22" i="10"/>
  <c r="C34" i="10"/>
  <c r="I35" i="9" s="1"/>
  <c r="D34" i="10"/>
  <c r="E34" i="10"/>
  <c r="I21" i="2"/>
  <c r="I16" i="2"/>
  <c r="H6" i="2"/>
  <c r="H2" i="8"/>
  <c r="I2" i="7"/>
  <c r="H2" i="6"/>
  <c r="H2" i="5"/>
  <c r="I2" i="5"/>
  <c r="I5" i="4"/>
  <c r="F2" i="3"/>
  <c r="I28" i="3"/>
  <c r="H11" i="3"/>
  <c r="J12" i="9" s="1"/>
  <c r="I3" i="4"/>
  <c r="I13" i="3"/>
  <c r="H27" i="3"/>
  <c r="H33" i="4"/>
  <c r="I17" i="4"/>
  <c r="F2" i="2"/>
  <c r="H25" i="4"/>
  <c r="H13" i="4"/>
  <c r="H27" i="4"/>
  <c r="I31" i="4"/>
  <c r="I28" i="4"/>
  <c r="I20" i="4"/>
  <c r="H4" i="4"/>
  <c r="I4" i="4"/>
  <c r="H3" i="4"/>
  <c r="I18" i="4"/>
  <c r="K19" i="9" s="1"/>
  <c r="L19" i="9" s="1"/>
  <c r="I32" i="4"/>
  <c r="I24" i="4"/>
  <c r="I19" i="3"/>
  <c r="I20" i="3"/>
  <c r="H7" i="3"/>
  <c r="H25" i="3"/>
  <c r="H15" i="3"/>
  <c r="H21" i="3"/>
  <c r="H29" i="3"/>
  <c r="I32" i="3"/>
  <c r="I24" i="3"/>
  <c r="H33" i="3"/>
  <c r="J34" i="9" s="1"/>
  <c r="K7" i="9" l="1"/>
  <c r="L7" i="9" s="1"/>
  <c r="J19" i="9"/>
  <c r="J29" i="9"/>
  <c r="J25" i="9"/>
  <c r="J13" i="9"/>
  <c r="K24" i="9"/>
  <c r="L24" i="9" s="1"/>
  <c r="K27" i="9"/>
  <c r="L27" i="9" s="1"/>
  <c r="J21" i="9"/>
  <c r="K31" i="9"/>
  <c r="L31" i="9" s="1"/>
  <c r="J33" i="9"/>
  <c r="J32" i="9"/>
  <c r="K13" i="9"/>
  <c r="L13" i="9" s="1"/>
  <c r="J4" i="9"/>
  <c r="J9" i="9"/>
  <c r="K12" i="9"/>
  <c r="L12" i="9" s="1"/>
  <c r="K32" i="9"/>
  <c r="L32" i="9" s="1"/>
  <c r="K14" i="9"/>
  <c r="L14" i="9" s="1"/>
  <c r="J8" i="9"/>
  <c r="K18" i="9"/>
  <c r="L18" i="9" s="1"/>
  <c r="K6" i="9"/>
  <c r="L6" i="9" s="1"/>
  <c r="J27" i="9"/>
  <c r="J20" i="9"/>
  <c r="J17" i="9"/>
  <c r="K34" i="9"/>
  <c r="L34" i="9" s="1"/>
  <c r="J6" i="9"/>
  <c r="J35" i="9"/>
  <c r="K23" i="9"/>
  <c r="L23" i="9" s="1"/>
  <c r="K17" i="9"/>
  <c r="L17" i="9" s="1"/>
  <c r="J30" i="9"/>
  <c r="J18" i="9"/>
  <c r="J36" i="9"/>
  <c r="K9" i="9"/>
  <c r="L9" i="9" s="1"/>
  <c r="K36" i="9"/>
  <c r="L36" i="9" s="1"/>
  <c r="J22" i="9"/>
  <c r="J10" i="9"/>
  <c r="K35" i="9"/>
  <c r="L35" i="9" s="1"/>
  <c r="J14" i="9"/>
  <c r="J5" i="9"/>
  <c r="J26" i="9"/>
  <c r="K5" i="9"/>
  <c r="L5" i="9" s="1"/>
  <c r="K28" i="9"/>
  <c r="L28" i="9" s="1"/>
  <c r="J16" i="9"/>
  <c r="K8" i="9"/>
  <c r="L8" i="9" s="1"/>
  <c r="K10" i="9"/>
  <c r="L10" i="9" s="1"/>
  <c r="I2" i="2"/>
  <c r="Q5" i="9"/>
  <c r="H2" i="3"/>
  <c r="H2" i="2"/>
  <c r="Q7" i="9"/>
  <c r="I2" i="3"/>
  <c r="J23" i="9"/>
  <c r="S7" i="9"/>
  <c r="T7" i="9" s="1"/>
  <c r="Q6" i="9"/>
  <c r="K26" i="9"/>
  <c r="L26" i="9" s="1"/>
  <c r="K16" i="9"/>
  <c r="L16" i="9" s="1"/>
  <c r="K33" i="9"/>
  <c r="L33" i="9" s="1"/>
  <c r="S5" i="9"/>
  <c r="T5" i="9" s="1"/>
  <c r="S8" i="9"/>
  <c r="T8" i="9" s="1"/>
  <c r="K20" i="9"/>
  <c r="L20" i="9" s="1"/>
  <c r="J7" i="9"/>
  <c r="Q8" i="9"/>
  <c r="S6" i="9"/>
  <c r="T6" i="9" s="1"/>
  <c r="E2" i="10"/>
  <c r="K30" i="9"/>
  <c r="L30" i="9" s="1"/>
  <c r="D2" i="10"/>
  <c r="J28" i="9"/>
  <c r="K25" i="9"/>
  <c r="L25" i="9" s="1"/>
  <c r="K21" i="9"/>
  <c r="L21" i="9" s="1"/>
  <c r="K29" i="9"/>
  <c r="L29" i="9" s="1"/>
  <c r="K4" i="9"/>
  <c r="I2" i="4"/>
  <c r="H2" i="4"/>
  <c r="Q4" i="9" l="1"/>
  <c r="Q3" i="9"/>
  <c r="J3" i="9"/>
  <c r="S4" i="9"/>
  <c r="T4" i="9" s="1"/>
  <c r="S3" i="9"/>
  <c r="T3" i="9" s="1"/>
  <c r="L4" i="9"/>
  <c r="L2" i="9" s="1"/>
  <c r="K3" i="9"/>
  <c r="K2" i="9"/>
  <c r="J2" i="9"/>
</calcChain>
</file>

<file path=xl/sharedStrings.xml><?xml version="1.0" encoding="utf-8"?>
<sst xmlns="http://schemas.openxmlformats.org/spreadsheetml/2006/main" count="184" uniqueCount="147">
  <si>
    <t>ID</t>
  </si>
  <si>
    <t>Label</t>
  </si>
  <si>
    <t>Total_2016-2020_Comp</t>
  </si>
  <si>
    <t>Dem_2016-2020_Comp</t>
  </si>
  <si>
    <t>Rep_2016-2020_Comp</t>
  </si>
  <si>
    <t>Total_2020_Pres</t>
  </si>
  <si>
    <t>Dem_2020_Pres</t>
  </si>
  <si>
    <t>Rep_2020_Pres</t>
  </si>
  <si>
    <t>Total_2018_AG</t>
  </si>
  <si>
    <t>Dem_2018_AG</t>
  </si>
  <si>
    <t>Rep_2018_AG</t>
  </si>
  <si>
    <t>Total_2018_Sen</t>
  </si>
  <si>
    <t>Dem_2018_Sen</t>
  </si>
  <si>
    <t>Rep_2018_Sen</t>
  </si>
  <si>
    <t>Total_2018_Gov</t>
  </si>
  <si>
    <t>Dem_2018_Gov</t>
  </si>
  <si>
    <t>Rep_2018_Gov</t>
  </si>
  <si>
    <t>Total_2016_Sen</t>
  </si>
  <si>
    <t>Dem_2016_Sen</t>
  </si>
  <si>
    <t>Rep_2016_Sen</t>
  </si>
  <si>
    <t>Total_2016_Pres</t>
  </si>
  <si>
    <t>Dem_2016_Pres</t>
  </si>
  <si>
    <t>Rep_2016_Pres</t>
  </si>
  <si>
    <t>Total_2019_CVAP</t>
  </si>
  <si>
    <t>White_2019_CVAP</t>
  </si>
  <si>
    <t>Hispanic_2019_CVAP</t>
  </si>
  <si>
    <t>Black_2019_CVAP</t>
  </si>
  <si>
    <t>Asian_2019_CVAP</t>
  </si>
  <si>
    <t>Native_2019_CVAP</t>
  </si>
  <si>
    <t>Pacific_2019_CVAP</t>
  </si>
  <si>
    <t>BlackAlone_2019_CVAP</t>
  </si>
  <si>
    <t>AsianAlone_2019_CVAP</t>
  </si>
  <si>
    <t>NativeAlone_2019_CVAP</t>
  </si>
  <si>
    <t>OtherAlone_2019_CVAP</t>
  </si>
  <si>
    <t>TwoOrMore_2019_CVAP</t>
  </si>
  <si>
    <t>Total_2019_Total</t>
  </si>
  <si>
    <t>White_2019_Total</t>
  </si>
  <si>
    <t>Hispanic_2019_Total</t>
  </si>
  <si>
    <t>Black_2019_Total</t>
  </si>
  <si>
    <t>Asian_2019_Total</t>
  </si>
  <si>
    <t>Native_2019_Total</t>
  </si>
  <si>
    <t>Pacific_2019_Total</t>
  </si>
  <si>
    <t>BlackAlone_2019_Total</t>
  </si>
  <si>
    <t>NativeAlone_2019_Total</t>
  </si>
  <si>
    <t>Total_2018_CVAP</t>
  </si>
  <si>
    <t>White_2018_CVAP</t>
  </si>
  <si>
    <t>Hispanic_2018_CVAP</t>
  </si>
  <si>
    <t>Black_2018_CVAP</t>
  </si>
  <si>
    <t>Asian_2018_CVAP</t>
  </si>
  <si>
    <t>Native_2018_CVAP</t>
  </si>
  <si>
    <t>Pacific_2018_CVAP</t>
  </si>
  <si>
    <t>BlackAlone_2018_CVAP</t>
  </si>
  <si>
    <t>AsianAlone_2018_CVAP</t>
  </si>
  <si>
    <t>NativeAlone_2018_CVAP</t>
  </si>
  <si>
    <t>OtherAlone_2018_CVAP</t>
  </si>
  <si>
    <t>TwoOrMore_2018_CVAP</t>
  </si>
  <si>
    <t>Total_2018_Total</t>
  </si>
  <si>
    <t>White_2018_Total</t>
  </si>
  <si>
    <t>Hispanic_2018_Total</t>
  </si>
  <si>
    <t>Black_2018_Total</t>
  </si>
  <si>
    <t>Asian_2018_Total</t>
  </si>
  <si>
    <t>Native_2018_Total</t>
  </si>
  <si>
    <t>Pacific_2018_Total</t>
  </si>
  <si>
    <t>BlackAlone_2018_Total</t>
  </si>
  <si>
    <t>AsianAlone_2018_Total</t>
  </si>
  <si>
    <t>NativeAlone_2018_Total</t>
  </si>
  <si>
    <t>OtherAlone_2018_Total</t>
  </si>
  <si>
    <t>TwoOrMore_2018_Total</t>
  </si>
  <si>
    <t>Total_2010_Total</t>
  </si>
  <si>
    <t>White_2010_Total</t>
  </si>
  <si>
    <t>Hispanic_2010_Total</t>
  </si>
  <si>
    <t>Black_2010_Total</t>
  </si>
  <si>
    <t>Asian_2010_Total</t>
  </si>
  <si>
    <t>Native_2010_Total</t>
  </si>
  <si>
    <t>Pacific_2010_Total</t>
  </si>
  <si>
    <t>BlackAlone_2010_Total</t>
  </si>
  <si>
    <t>NativeAlone_2010_Total</t>
  </si>
  <si>
    <t>Total_2010_VAP</t>
  </si>
  <si>
    <t>White_2010_VAP</t>
  </si>
  <si>
    <t>Hispanic_2010_VAP</t>
  </si>
  <si>
    <t>Black_2010_VAP</t>
  </si>
  <si>
    <t>Asian_2010_VAP</t>
  </si>
  <si>
    <t>Native_2010_VAP</t>
  </si>
  <si>
    <t>Pacific_2010_VAP</t>
  </si>
  <si>
    <t>BlackAlone_2010_VAP</t>
  </si>
  <si>
    <t>NativeAlone_2010_VAP</t>
  </si>
  <si>
    <t>Total_2020_NHVAP</t>
  </si>
  <si>
    <t>White_2020_NHVAP</t>
  </si>
  <si>
    <t>Hispanic_2020_NHVAP</t>
  </si>
  <si>
    <t>BlackAlone_2020_NHVAP</t>
  </si>
  <si>
    <t>AsianAlone_2020_NHVAP</t>
  </si>
  <si>
    <t>NativeAlone_2020_NHVAP</t>
  </si>
  <si>
    <t>PacificAlone_2020_NHVAP</t>
  </si>
  <si>
    <t>OtherAlone_2020_NHVAP</t>
  </si>
  <si>
    <t>TwoOrMore_2020_NHVAP</t>
  </si>
  <si>
    <t>Total_2020_Total</t>
  </si>
  <si>
    <t>White_2020_Total</t>
  </si>
  <si>
    <t>Hispanic_2020_Total</t>
  </si>
  <si>
    <t>Black_2020_Total</t>
  </si>
  <si>
    <t>Asian_2020_Total</t>
  </si>
  <si>
    <t>Native_2020_Total</t>
  </si>
  <si>
    <t>Pacific_2020_Total</t>
  </si>
  <si>
    <t>Total_2020_VAP</t>
  </si>
  <si>
    <t>White_2020_VAP</t>
  </si>
  <si>
    <t>Hispanic_2020_VAP</t>
  </si>
  <si>
    <t>Black_2020_VAP</t>
  </si>
  <si>
    <t>Asian_2020_VAP</t>
  </si>
  <si>
    <t>Native_2020_VAP</t>
  </si>
  <si>
    <t>Pacific_2020_VAP</t>
  </si>
  <si>
    <t>Un</t>
  </si>
  <si>
    <t>Dem %</t>
  </si>
  <si>
    <t>Rep %</t>
  </si>
  <si>
    <t>D Win</t>
  </si>
  <si>
    <t>R Win</t>
  </si>
  <si>
    <t>Total</t>
  </si>
  <si>
    <t>Mixed Win Districts</t>
  </si>
  <si>
    <t>2020 National Pres</t>
  </si>
  <si>
    <t>2016 National Pres</t>
  </si>
  <si>
    <t>D Votes</t>
  </si>
  <si>
    <t>R Votes</t>
  </si>
  <si>
    <t>D %</t>
  </si>
  <si>
    <t>R %</t>
  </si>
  <si>
    <t>2016 D %</t>
  </si>
  <si>
    <t>2016 R %</t>
  </si>
  <si>
    <t>2020 D%</t>
  </si>
  <si>
    <t>2020 R %</t>
  </si>
  <si>
    <t>D+ PVI</t>
  </si>
  <si>
    <t>R+ PVI</t>
  </si>
  <si>
    <t>Election</t>
  </si>
  <si>
    <t>2020 Pres</t>
  </si>
  <si>
    <t>2018 AG</t>
  </si>
  <si>
    <t>2018 Sen</t>
  </si>
  <si>
    <t>2018 Gov</t>
  </si>
  <si>
    <t>2016 Sen</t>
  </si>
  <si>
    <t>2016 Pres</t>
  </si>
  <si>
    <t>R % of Seats</t>
  </si>
  <si>
    <t>D % of Vote</t>
  </si>
  <si>
    <t>D % of Seats</t>
  </si>
  <si>
    <t>R% of Votes</t>
  </si>
  <si>
    <t>Difference from Proportionality</t>
  </si>
  <si>
    <t>Total Wins</t>
  </si>
  <si>
    <t>Won at least once</t>
  </si>
  <si>
    <t>PVI</t>
  </si>
  <si>
    <t>Senate Districts Proportionality Analysis by Statewide Elections</t>
  </si>
  <si>
    <t>District</t>
  </si>
  <si>
    <t>2016-2020 D %</t>
  </si>
  <si>
    <t>2016-2020 R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</si>
</sst>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10" fontId="0" fillId="0" borderId="0" xfId="1" applyNumberFormat="1" applyFont="1"/>
    <xf numFmtId="1" fontId="0" fillId="0" borderId="0" xfId="0" applyNumberFormat="1"/>
    <xf numFmtId="1" fontId="0" fillId="0" borderId="0" xfId="1" applyNumberFormat="1" applyFont="1"/>
    <xf numFmtId="0" fontId="0" fillId="0" borderId="0" xfId="0" applyAlignment="1">
      <alignment horizontal="center"/>
    </xf>
    <xf numFmtId="0" fontId="0" fillId="0" borderId="0" xfId="0" applyAlignment="1"/>
    <xf numFmtId="10" fontId="0" fillId="0" borderId="0" xfId="0" applyNumberFormat="1"/>
    <xf numFmtId="2" fontId="0" fillId="0" borderId="0" xfId="0" applyNumberFormat="1"/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10" fontId="0" fillId="0" borderId="11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0" fontId="0" fillId="0" borderId="10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10" fontId="0" fillId="0" borderId="10" xfId="1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10" fontId="0" fillId="0" borderId="20" xfId="1" applyNumberFormat="1" applyFont="1" applyBorder="1" applyAlignment="1">
      <alignment horizontal="center"/>
    </xf>
    <xf numFmtId="10" fontId="0" fillId="0" borderId="20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9" fontId="0" fillId="0" borderId="0" xfId="0" applyNumberFormat="1"/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0" fillId="0" borderId="0" xfId="0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36"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Senate District Symmetry</a:t>
            </a:r>
            <a:r>
              <a:rPr lang="en-US" baseline="0"/>
              <a:t> (Sykes-Russo-Glassburn Plan)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Summary!$B$3</c:f>
              <c:strCache>
                <c:ptCount val="1"/>
                <c:pt idx="0">
                  <c:v>2016-2020 D %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Summary!#REF!</c:f>
            </c:numRef>
          </c:xVal>
          <c:yVal>
            <c:numRef>
              <c:f>Summary!$B$4:$B$36</c:f>
              <c:numCache>
                <c:formatCode>0.00%</c:formatCode>
                <c:ptCount val="33"/>
                <c:pt idx="0">
                  <c:v>0.24016665904771856</c:v>
                </c:pt>
                <c:pt idx="1">
                  <c:v>0.26626524867062873</c:v>
                </c:pt>
                <c:pt idx="2">
                  <c:v>0.29265863273523096</c:v>
                </c:pt>
                <c:pt idx="3">
                  <c:v>0.30424512127285058</c:v>
                </c:pt>
                <c:pt idx="4">
                  <c:v>0.31782574538924846</c:v>
                </c:pt>
                <c:pt idx="5">
                  <c:v>0.33114242514205233</c:v>
                </c:pt>
                <c:pt idx="6">
                  <c:v>0.35081303699495847</c:v>
                </c:pt>
                <c:pt idx="7">
                  <c:v>0.35124258499490424</c:v>
                </c:pt>
                <c:pt idx="8">
                  <c:v>0.36054298894014342</c:v>
                </c:pt>
                <c:pt idx="9">
                  <c:v>0.36095522001166486</c:v>
                </c:pt>
                <c:pt idx="10">
                  <c:v>0.36487798070274485</c:v>
                </c:pt>
                <c:pt idx="11">
                  <c:v>0.37476244773850248</c:v>
                </c:pt>
                <c:pt idx="12">
                  <c:v>0.37974741227784647</c:v>
                </c:pt>
                <c:pt idx="13">
                  <c:v>0.38094179844671094</c:v>
                </c:pt>
                <c:pt idx="14">
                  <c:v>0.40366147743325581</c:v>
                </c:pt>
                <c:pt idx="15">
                  <c:v>0.42077100814787788</c:v>
                </c:pt>
                <c:pt idx="16">
                  <c:v>0.44315417450773398</c:v>
                </c:pt>
                <c:pt idx="17">
                  <c:v>0.46499105995608159</c:v>
                </c:pt>
                <c:pt idx="18">
                  <c:v>0.49378479317877527</c:v>
                </c:pt>
                <c:pt idx="19">
                  <c:v>0.50121062015665219</c:v>
                </c:pt>
                <c:pt idx="20">
                  <c:v>0.50692722170506821</c:v>
                </c:pt>
                <c:pt idx="21">
                  <c:v>0.51630366910607683</c:v>
                </c:pt>
                <c:pt idx="22">
                  <c:v>0.54059865665558038</c:v>
                </c:pt>
                <c:pt idx="23">
                  <c:v>0.55706233441402564</c:v>
                </c:pt>
                <c:pt idx="24">
                  <c:v>0.57235069434163388</c:v>
                </c:pt>
                <c:pt idx="25">
                  <c:v>0.57340041729761415</c:v>
                </c:pt>
                <c:pt idx="26">
                  <c:v>0.58854976845643581</c:v>
                </c:pt>
                <c:pt idx="27">
                  <c:v>0.58864866911514147</c:v>
                </c:pt>
                <c:pt idx="28">
                  <c:v>0.5944288839652746</c:v>
                </c:pt>
                <c:pt idx="29">
                  <c:v>0.63161131611316113</c:v>
                </c:pt>
                <c:pt idx="30">
                  <c:v>0.63760846080273037</c:v>
                </c:pt>
                <c:pt idx="31">
                  <c:v>0.76976146420288516</c:v>
                </c:pt>
                <c:pt idx="32">
                  <c:v>0.7997876123678751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94-4B4A-80FE-0C86B98E4AF5}"/>
            </c:ext>
          </c:extLst>
        </c:ser>
        <c:ser>
          <c:idx val="1"/>
          <c:order val="1"/>
          <c:tx>
            <c:strRef>
              <c:f>Summary!$D$3</c:f>
              <c:strCache>
                <c:ptCount val="1"/>
                <c:pt idx="0">
                  <c:v>50%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Summary!#REF!</c:f>
            </c:numRef>
          </c:xVal>
          <c:yVal>
            <c:numRef>
              <c:f>Summary!$D$4:$D$36</c:f>
              <c:numCache>
                <c:formatCode>0%</c:formatCode>
                <c:ptCount val="33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794-4B4A-80FE-0C86B98E4A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3658880"/>
        <c:axId val="613659208"/>
      </c:scatterChart>
      <c:valAx>
        <c:axId val="613658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Districts Ordered from Most to Least Republican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3659208"/>
        <c:crosses val="autoZero"/>
        <c:crossBetween val="midCat"/>
      </c:valAx>
      <c:valAx>
        <c:axId val="613659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2016-2020 Democratic</a:t>
                </a:r>
                <a:r>
                  <a:rPr lang="en-US" baseline="0"/>
                  <a:t> Vote %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365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314324</xdr:colOff>
      <xdr:row>8</xdr:row>
      <xdr:rowOff>85724</xdr:rowOff>
    </xdr:from>
    <xdr:to>
      <xdr:col>23</xdr:col>
      <xdr:colOff>85725</xdr:colOff>
      <xdr:row>37</xdr:row>
      <xdr:rowOff>28575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6"/>
  <sheetViews>
    <sheetView tabSelected="1" workbookViewId="0">
      <selection activeCell="M2" sqref="M2"/>
    </sheetView>
  </sheetViews>
  <sheetFormatPr defaultRowHeight="15" x14ac:dyDescent="0.25"/>
  <cols>
    <col min="1" max="1" width="7.28515625" bestFit="1" customWidth="1"/>
    <col min="2" max="2" width="13.5703125" bestFit="1" customWidth="1"/>
    <col min="3" max="3" width="13.42578125" customWidth="1"/>
    <col min="4" max="4" width="0.140625" customWidth="1"/>
    <col min="7" max="7" width="3" bestFit="1" customWidth="1"/>
    <col min="8" max="8" width="5.7109375" bestFit="1" customWidth="1"/>
    <col min="9" max="9" width="6.85546875" bestFit="1" customWidth="1"/>
    <col min="10" max="11" width="9.140625" style="2"/>
    <col min="12" max="12" width="18.42578125" bestFit="1" customWidth="1"/>
    <col min="15" max="15" width="9.28515625" bestFit="1" customWidth="1"/>
    <col min="16" max="16" width="11.28515625" bestFit="1" customWidth="1"/>
    <col min="17" max="17" width="11.7109375" bestFit="1" customWidth="1"/>
    <col min="18" max="19" width="11.5703125" bestFit="1" customWidth="1"/>
    <col min="20" max="20" width="29.7109375" bestFit="1" customWidth="1"/>
  </cols>
  <sheetData>
    <row r="1" spans="1:33" ht="15.75" thickBot="1" x14ac:dyDescent="0.3">
      <c r="G1" t="str">
        <f>'SD district-data'!A1</f>
        <v>ID</v>
      </c>
      <c r="H1" t="str">
        <f>'SD district-data'!B1</f>
        <v>Label</v>
      </c>
      <c r="I1" t="s">
        <v>142</v>
      </c>
      <c r="J1" s="2" t="s">
        <v>112</v>
      </c>
      <c r="K1" s="2" t="s">
        <v>113</v>
      </c>
      <c r="L1" t="s">
        <v>115</v>
      </c>
      <c r="O1" s="23" t="s">
        <v>143</v>
      </c>
      <c r="P1" s="24"/>
      <c r="Q1" s="24"/>
      <c r="R1" s="24"/>
      <c r="S1" s="24"/>
      <c r="T1" s="2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</row>
    <row r="2" spans="1:33" ht="15.75" thickBot="1" x14ac:dyDescent="0.3">
      <c r="G2" s="26" t="s">
        <v>140</v>
      </c>
      <c r="H2" s="26"/>
      <c r="I2" s="26"/>
      <c r="J2" s="3">
        <f>'2020 Pres'!H2+'2018 AG'!H2+'2018 Sen'!H2+'2018 Gov'!H2+'2016 Sen'!H2+'2016 Pres'!H2</f>
        <v>80</v>
      </c>
      <c r="K2" s="3">
        <f>'2020 Pres'!I2+'2018 AG'!I2+'2018 Sen'!I2+'2018 Gov'!I2+'2016 Sen'!I2+'2016 Pres'!I2</f>
        <v>118</v>
      </c>
      <c r="L2">
        <f>SUM(L4:L36)</f>
        <v>11</v>
      </c>
      <c r="O2" s="8" t="s">
        <v>128</v>
      </c>
      <c r="P2" s="9" t="s">
        <v>136</v>
      </c>
      <c r="Q2" s="9" t="s">
        <v>137</v>
      </c>
      <c r="R2" s="9" t="s">
        <v>138</v>
      </c>
      <c r="S2" s="9" t="s">
        <v>135</v>
      </c>
      <c r="T2" s="10" t="s">
        <v>139</v>
      </c>
      <c r="U2" s="4"/>
      <c r="V2" s="5"/>
      <c r="W2" s="5"/>
      <c r="X2" s="4"/>
      <c r="Y2" s="5"/>
      <c r="Z2" s="5"/>
      <c r="AA2" s="4"/>
      <c r="AB2" s="5"/>
      <c r="AC2" s="5"/>
      <c r="AD2" s="4"/>
      <c r="AE2" s="5"/>
      <c r="AF2" s="5"/>
    </row>
    <row r="3" spans="1:33" x14ac:dyDescent="0.25">
      <c r="A3" t="s">
        <v>144</v>
      </c>
      <c r="B3" t="s">
        <v>145</v>
      </c>
      <c r="C3" t="s">
        <v>146</v>
      </c>
      <c r="D3" s="22">
        <v>0.5</v>
      </c>
      <c r="G3" s="26" t="s">
        <v>141</v>
      </c>
      <c r="H3" s="26"/>
      <c r="I3" s="26"/>
      <c r="J3" s="3">
        <f>COUNTIF(J4:J36,"&lt;&gt;0")</f>
        <v>18</v>
      </c>
      <c r="K3" s="3">
        <f>COUNTIF(K4:K36,"&lt;&gt;0")</f>
        <v>26</v>
      </c>
      <c r="O3" s="11" t="s">
        <v>129</v>
      </c>
      <c r="P3" s="12">
        <f>'2020 Pres'!D2/SUM('2020 Pres'!D2:E2)</f>
        <v>0.45923302352297285</v>
      </c>
      <c r="Q3" s="12">
        <f>'2020 Pres'!H2/SUM('2020 Pres'!H2:I2)</f>
        <v>0.39393939393939392</v>
      </c>
      <c r="R3" s="12">
        <f>'2020 Pres'!E2/SUM('2020 Pres'!D2:E2)</f>
        <v>0.54076697647702721</v>
      </c>
      <c r="S3" s="12">
        <f>'2020 Pres'!I2/SUM('2020 Pres'!H2:I2)</f>
        <v>0.60606060606060608</v>
      </c>
      <c r="T3" s="13" t="str">
        <f>IF(S3-R3&gt;0,CONCATENATE("R+",ROUND(100*(S3-R3),1)),CONCATENATE("D+",ROUND(100*(R3-S3),1)))</f>
        <v>R+6.5</v>
      </c>
    </row>
    <row r="4" spans="1:33" x14ac:dyDescent="0.25">
      <c r="A4">
        <f>'2016-2020 Comp'!B7</f>
        <v>5</v>
      </c>
      <c r="B4" s="6">
        <f>'2016-2020 Comp'!D7/SUM('2016-2020 Comp'!$D7:$E7)</f>
        <v>0.24016665904771856</v>
      </c>
      <c r="C4" s="6">
        <f>'2016-2020 Comp'!E7/SUM('2016-2020 Comp'!$D7:$E7)</f>
        <v>0.75983334095228139</v>
      </c>
      <c r="D4" s="22">
        <v>0.5</v>
      </c>
      <c r="E4" s="22"/>
      <c r="G4">
        <f>'SD district-data'!A3</f>
        <v>1</v>
      </c>
      <c r="H4">
        <f>'SD district-data'!B3</f>
        <v>1</v>
      </c>
      <c r="I4" t="str">
        <f>PVI!C3</f>
        <v>R+12.8</v>
      </c>
      <c r="J4" s="3">
        <f>'2020 Pres'!H3+'2018 AG'!H3+'2018 Sen'!H3+'2018 Gov'!H3+'2016 Sen'!H3+'2016 Pres'!H3</f>
        <v>0</v>
      </c>
      <c r="K4" s="3">
        <f>'2020 Pres'!I3+'2018 AG'!I3+'2018 Sen'!I3+'2018 Gov'!I3+'2016 Sen'!I3+'2016 Pres'!I3</f>
        <v>6</v>
      </c>
      <c r="L4">
        <f>IF(AND(K4&lt;&gt;0,K4&lt;&gt;6),1,0)</f>
        <v>0</v>
      </c>
      <c r="O4" s="14" t="s">
        <v>130</v>
      </c>
      <c r="P4" s="15">
        <f>'2018 AG'!D2/SUM('2018 AG'!D2:E2)</f>
        <v>0.47826112865331277</v>
      </c>
      <c r="Q4" s="15">
        <f>'2018 AG'!H2/SUM('2018 AG'!H2:I2)</f>
        <v>0.42424242424242425</v>
      </c>
      <c r="R4" s="15">
        <f>'2018 AG'!E2/SUM('2018 AG'!D2:E2)</f>
        <v>0.52173887134668717</v>
      </c>
      <c r="S4" s="15">
        <f>'2018 AG'!I2/SUM('2018 AG'!H2:I2)</f>
        <v>0.5757575757575758</v>
      </c>
      <c r="T4" s="16" t="str">
        <f t="shared" ref="T4:T8" si="0">IF(S4-R4&gt;0,CONCATENATE("R+",ROUND(100*(S4-R4),1)),CONCATENATE("D+",ROUND(100*(R4-S4),1)))</f>
        <v>R+5.4</v>
      </c>
    </row>
    <row r="5" spans="1:33" x14ac:dyDescent="0.25">
      <c r="A5">
        <f>'2016-2020 Comp'!B14</f>
        <v>12</v>
      </c>
      <c r="B5" s="6">
        <f>'2016-2020 Comp'!D14/SUM('2016-2020 Comp'!$D14:$E14)</f>
        <v>0.26626524867062873</v>
      </c>
      <c r="C5" s="6">
        <f>'2016-2020 Comp'!E14/SUM('2016-2020 Comp'!$D14:$E14)</f>
        <v>0.73373475132937127</v>
      </c>
      <c r="D5" s="22">
        <v>0.5</v>
      </c>
      <c r="E5" s="22"/>
      <c r="G5">
        <f>'SD district-data'!A4</f>
        <v>2</v>
      </c>
      <c r="H5">
        <f>'SD district-data'!B4</f>
        <v>2</v>
      </c>
      <c r="I5" t="str">
        <f>PVI!C4</f>
        <v>R+16.6</v>
      </c>
      <c r="J5" s="3">
        <f>'2020 Pres'!H4+'2018 AG'!H4+'2018 Sen'!H4+'2018 Gov'!H4+'2016 Sen'!H4+'2016 Pres'!H4</f>
        <v>0</v>
      </c>
      <c r="K5" s="3">
        <f>'2020 Pres'!I4+'2018 AG'!I4+'2018 Sen'!I4+'2018 Gov'!I4+'2016 Sen'!I4+'2016 Pres'!I4</f>
        <v>6</v>
      </c>
      <c r="L5">
        <f t="shared" ref="L5:L36" si="1">IF(AND(K5&lt;&gt;0,K5&lt;&gt;6),1,0)</f>
        <v>0</v>
      </c>
      <c r="O5" s="14" t="s">
        <v>131</v>
      </c>
      <c r="P5" s="15">
        <f>'2018 Sen'!D2/SUM('2018 Sen'!D2:E2)</f>
        <v>0.53407432450639902</v>
      </c>
      <c r="Q5" s="15">
        <f>'2018 Sen'!H2/SUM('2018 Sen'!H2:I2)</f>
        <v>0.54545454545454541</v>
      </c>
      <c r="R5" s="15">
        <f>SUM('2018 Sen'!E2/SUM('2018 Sen'!D2:E2))</f>
        <v>0.46592567549360098</v>
      </c>
      <c r="S5" s="15">
        <f>'2018 Sen'!I2/SUM('2018 Sen'!H2:I2)</f>
        <v>0.45454545454545453</v>
      </c>
      <c r="T5" s="16" t="str">
        <f t="shared" si="0"/>
        <v>D+1.1</v>
      </c>
    </row>
    <row r="6" spans="1:33" x14ac:dyDescent="0.25">
      <c r="A6">
        <f>'2016-2020 Comp'!B16</f>
        <v>14</v>
      </c>
      <c r="B6" s="6">
        <f>'2016-2020 Comp'!D16/SUM('2016-2020 Comp'!$D16:$E16)</f>
        <v>0.29265863273523096</v>
      </c>
      <c r="C6" s="6">
        <f>'2016-2020 Comp'!E16/SUM('2016-2020 Comp'!$D16:$E16)</f>
        <v>0.70734136726476904</v>
      </c>
      <c r="D6" s="22">
        <v>0.5</v>
      </c>
      <c r="E6" s="22"/>
      <c r="G6">
        <f>'SD district-data'!A5</f>
        <v>3</v>
      </c>
      <c r="H6">
        <f>'SD district-data'!B5</f>
        <v>3</v>
      </c>
      <c r="I6" t="str">
        <f>PVI!C5</f>
        <v>D+7.2</v>
      </c>
      <c r="J6" s="3">
        <f>'2020 Pres'!H5+'2018 AG'!H5+'2018 Sen'!H5+'2018 Gov'!H5+'2016 Sen'!H5+'2016 Pres'!H5</f>
        <v>6</v>
      </c>
      <c r="K6" s="3">
        <f>'2020 Pres'!I5+'2018 AG'!I5+'2018 Sen'!I5+'2018 Gov'!I5+'2016 Sen'!I5+'2016 Pres'!I5</f>
        <v>0</v>
      </c>
      <c r="L6">
        <f t="shared" si="1"/>
        <v>0</v>
      </c>
      <c r="O6" s="14" t="s">
        <v>132</v>
      </c>
      <c r="P6" s="15">
        <f>'2018 Gov'!D2/SUM('2018 Gov'!D2:E2)</f>
        <v>0.48074965552846333</v>
      </c>
      <c r="Q6" s="15">
        <f>'2018 Gov'!H2/SUM('2018 Gov'!H2:I2)</f>
        <v>0.45454545454545453</v>
      </c>
      <c r="R6" s="15">
        <f>SUM('2018 Gov'!E2/SUM('2018 Gov'!D2:E2))</f>
        <v>0.51925034447153662</v>
      </c>
      <c r="S6" s="15">
        <f>'2018 Gov'!I2/SUM('2018 Gov'!H2:I2)</f>
        <v>0.54545454545454541</v>
      </c>
      <c r="T6" s="16" t="str">
        <f t="shared" si="0"/>
        <v>R+2.6</v>
      </c>
    </row>
    <row r="7" spans="1:33" x14ac:dyDescent="0.25">
      <c r="A7">
        <f>'2016-2020 Comp'!B33</f>
        <v>31</v>
      </c>
      <c r="B7" s="6">
        <f>'2016-2020 Comp'!D33/SUM('2016-2020 Comp'!$D33:$E33)</f>
        <v>0.30424512127285058</v>
      </c>
      <c r="C7" s="6">
        <f>'2016-2020 Comp'!E33/SUM('2016-2020 Comp'!$D33:$E33)</f>
        <v>0.69575487872714947</v>
      </c>
      <c r="D7" s="22">
        <v>0.5</v>
      </c>
      <c r="E7" s="22"/>
      <c r="G7">
        <f>'SD district-data'!A6</f>
        <v>4</v>
      </c>
      <c r="H7">
        <f>'SD district-data'!B6</f>
        <v>4</v>
      </c>
      <c r="I7" t="str">
        <f>PVI!C6</f>
        <v>R+15.9</v>
      </c>
      <c r="J7" s="3">
        <f>'2020 Pres'!H6+'2018 AG'!H6+'2018 Sen'!H6+'2018 Gov'!H6+'2016 Sen'!H6+'2016 Pres'!H6</f>
        <v>0</v>
      </c>
      <c r="K7" s="3">
        <f>'2020 Pres'!I6+'2018 AG'!I6+'2018 Sen'!I6+'2018 Gov'!I6+'2016 Sen'!I6+'2016 Pres'!I6</f>
        <v>6</v>
      </c>
      <c r="L7">
        <f t="shared" si="1"/>
        <v>0</v>
      </c>
      <c r="O7" s="14" t="s">
        <v>133</v>
      </c>
      <c r="P7" s="17">
        <f>'2016 Sen'!D2/SUM('2016 Sen'!D2:E2)</f>
        <v>0.3903660950351629</v>
      </c>
      <c r="Q7" s="17">
        <f>'2016 Sen'!H2/SUM('2016 Sen'!H2:I2)</f>
        <v>0.21212121212121213</v>
      </c>
      <c r="R7" s="15">
        <f>SUM('2016 Sen'!E2/SUM('2016 Sen'!D2:E2))</f>
        <v>0.60963390496483705</v>
      </c>
      <c r="S7" s="15">
        <f>'2016 Sen'!I2/SUM('2016 Sen'!H2:I2)</f>
        <v>0.78787878787878785</v>
      </c>
      <c r="T7" s="16" t="str">
        <f t="shared" si="0"/>
        <v>R+17.8</v>
      </c>
    </row>
    <row r="8" spans="1:33" ht="15.75" thickBot="1" x14ac:dyDescent="0.3">
      <c r="A8">
        <f>'2016-2020 Comp'!B12</f>
        <v>10</v>
      </c>
      <c r="B8" s="6">
        <f>'2016-2020 Comp'!D12/SUM('2016-2020 Comp'!$D12:$E12)</f>
        <v>0.31782574538924846</v>
      </c>
      <c r="C8" s="6">
        <f>'2016-2020 Comp'!E12/SUM('2016-2020 Comp'!$D12:$E12)</f>
        <v>0.68217425461075154</v>
      </c>
      <c r="D8" s="22">
        <v>0.5</v>
      </c>
      <c r="E8" s="22"/>
      <c r="G8">
        <f>'SD district-data'!A7</f>
        <v>5</v>
      </c>
      <c r="H8">
        <f>'SD district-data'!B7</f>
        <v>5</v>
      </c>
      <c r="I8" t="str">
        <f>PVI!C7</f>
        <v>R+28.6</v>
      </c>
      <c r="J8" s="3">
        <f>'2020 Pres'!H7+'2018 AG'!H7+'2018 Sen'!H7+'2018 Gov'!H7+'2016 Sen'!H7+'2016 Pres'!H7</f>
        <v>0</v>
      </c>
      <c r="K8" s="3">
        <f>'2020 Pres'!I7+'2018 AG'!I7+'2018 Sen'!I7+'2018 Gov'!I7+'2016 Sen'!I7+'2016 Pres'!I7</f>
        <v>6</v>
      </c>
      <c r="L8">
        <f t="shared" si="1"/>
        <v>0</v>
      </c>
      <c r="O8" s="18" t="s">
        <v>134</v>
      </c>
      <c r="P8" s="19">
        <f>'2016 Pres'!D2/SUM('2016 Pres'!D2:E2)</f>
        <v>0.45732315422864095</v>
      </c>
      <c r="Q8" s="19">
        <f>'2016 Pres'!H2/SUM('2018 Gov'!H2:I2)</f>
        <v>0.39393939393939392</v>
      </c>
      <c r="R8" s="20">
        <f>SUM('2016 Pres'!E2/SUM('2016 Pres'!D2:E2))</f>
        <v>0.54267684577135911</v>
      </c>
      <c r="S8" s="20">
        <f>'2016 Pres'!I2/SUM('2016 Pres'!H2:I2)</f>
        <v>0.60606060606060608</v>
      </c>
      <c r="T8" s="21" t="str">
        <f t="shared" si="0"/>
        <v>R+6.3</v>
      </c>
    </row>
    <row r="9" spans="1:33" x14ac:dyDescent="0.25">
      <c r="A9">
        <f>'2016-2020 Comp'!B32</f>
        <v>30</v>
      </c>
      <c r="B9" s="6">
        <f>'2016-2020 Comp'!D32/SUM('2016-2020 Comp'!$D32:$E32)</f>
        <v>0.33114242514205233</v>
      </c>
      <c r="C9" s="6">
        <f>'2016-2020 Comp'!E32/SUM('2016-2020 Comp'!$D32:$E32)</f>
        <v>0.66885757485794772</v>
      </c>
      <c r="D9" s="22">
        <v>0.5</v>
      </c>
      <c r="E9" s="22"/>
      <c r="G9">
        <f>'SD district-data'!A8</f>
        <v>6</v>
      </c>
      <c r="H9">
        <f>'SD district-data'!B8</f>
        <v>6</v>
      </c>
      <c r="I9" t="str">
        <f>PVI!C8</f>
        <v>D+6.5</v>
      </c>
      <c r="J9" s="3">
        <f>'2020 Pres'!H8+'2018 AG'!H8+'2018 Sen'!H8+'2018 Gov'!H8+'2016 Sen'!H8+'2016 Pres'!H8</f>
        <v>5</v>
      </c>
      <c r="K9" s="3">
        <f>'2020 Pres'!I8+'2018 AG'!I8+'2018 Sen'!I8+'2018 Gov'!I8+'2016 Sen'!I8+'2016 Pres'!I8</f>
        <v>1</v>
      </c>
      <c r="L9">
        <f t="shared" si="1"/>
        <v>1</v>
      </c>
      <c r="R9" s="1"/>
    </row>
    <row r="10" spans="1:33" x14ac:dyDescent="0.25">
      <c r="A10">
        <f>'2016-2020 Comp'!B6</f>
        <v>4</v>
      </c>
      <c r="B10" s="6">
        <f>'2016-2020 Comp'!D6/SUM('2016-2020 Comp'!$D6:$E6)</f>
        <v>0.35081303699495847</v>
      </c>
      <c r="C10" s="6">
        <f>'2016-2020 Comp'!E6/SUM('2016-2020 Comp'!$D6:$E6)</f>
        <v>0.64918696300504153</v>
      </c>
      <c r="D10" s="22">
        <v>0.5</v>
      </c>
      <c r="E10" s="22"/>
      <c r="G10">
        <f>'SD district-data'!A9</f>
        <v>7</v>
      </c>
      <c r="H10">
        <f>'SD district-data'!B9</f>
        <v>7</v>
      </c>
      <c r="I10" t="str">
        <f>PVI!C9</f>
        <v>R+11.4</v>
      </c>
      <c r="J10" s="3">
        <f>'2020 Pres'!H9+'2018 AG'!H9+'2018 Sen'!H9+'2018 Gov'!H9+'2016 Sen'!H9+'2016 Pres'!H9</f>
        <v>0</v>
      </c>
      <c r="K10" s="3">
        <f>'2020 Pres'!I9+'2018 AG'!I9+'2018 Sen'!I9+'2018 Gov'!I9+'2016 Sen'!I9+'2016 Pres'!I9</f>
        <v>6</v>
      </c>
      <c r="L10">
        <f t="shared" si="1"/>
        <v>0</v>
      </c>
      <c r="R10" s="1"/>
    </row>
    <row r="11" spans="1:33" x14ac:dyDescent="0.25">
      <c r="A11">
        <f>'2016-2020 Comp'!B24</f>
        <v>22</v>
      </c>
      <c r="B11" s="6">
        <f>'2016-2020 Comp'!D24/SUM('2016-2020 Comp'!$D24:$E24)</f>
        <v>0.35124258499490424</v>
      </c>
      <c r="C11" s="6">
        <f>'2016-2020 Comp'!E24/SUM('2016-2020 Comp'!$D24:$E24)</f>
        <v>0.64875741500509576</v>
      </c>
      <c r="D11" s="22">
        <v>0.5</v>
      </c>
      <c r="E11" s="22"/>
      <c r="G11">
        <f>'SD district-data'!A10</f>
        <v>8</v>
      </c>
      <c r="H11">
        <f>'SD district-data'!B10</f>
        <v>8</v>
      </c>
      <c r="I11" t="str">
        <f>PVI!C10</f>
        <v>D+4.2</v>
      </c>
      <c r="J11" s="3">
        <f>'2020 Pres'!H10+'2018 AG'!H10+'2018 Sen'!H10+'2018 Gov'!H10+'2016 Sen'!H10+'2016 Pres'!H10</f>
        <v>5</v>
      </c>
      <c r="K11" s="3">
        <f>'2020 Pres'!I10+'2018 AG'!I10+'2018 Sen'!I10+'2018 Gov'!I10+'2016 Sen'!I10+'2016 Pres'!I10</f>
        <v>1</v>
      </c>
      <c r="L11">
        <f t="shared" si="1"/>
        <v>1</v>
      </c>
    </row>
    <row r="12" spans="1:33" x14ac:dyDescent="0.25">
      <c r="A12">
        <f>'2016-2020 Comp'!B4</f>
        <v>2</v>
      </c>
      <c r="B12" s="6">
        <f>'2016-2020 Comp'!D4/SUM('2016-2020 Comp'!$D4:$E4)</f>
        <v>0.36054298894014342</v>
      </c>
      <c r="C12" s="6">
        <f>'2016-2020 Comp'!E4/SUM('2016-2020 Comp'!$D4:$E4)</f>
        <v>0.63945701105985664</v>
      </c>
      <c r="D12" s="22">
        <v>0.5</v>
      </c>
      <c r="E12" s="22"/>
      <c r="G12">
        <f>'SD district-data'!A11</f>
        <v>9</v>
      </c>
      <c r="H12">
        <f>'SD district-data'!B11</f>
        <v>9</v>
      </c>
      <c r="I12" t="str">
        <f>PVI!C11</f>
        <v>D+7.1</v>
      </c>
      <c r="J12" s="3">
        <f>'2020 Pres'!H11+'2018 AG'!H11+'2018 Sen'!H11+'2018 Gov'!H11+'2016 Sen'!H11+'2016 Pres'!H11</f>
        <v>5</v>
      </c>
      <c r="K12" s="3">
        <f>'2020 Pres'!I11+'2018 AG'!I11+'2018 Sen'!I11+'2018 Gov'!I11+'2016 Sen'!I11+'2016 Pres'!I11</f>
        <v>1</v>
      </c>
      <c r="L12">
        <f t="shared" si="1"/>
        <v>1</v>
      </c>
    </row>
    <row r="13" spans="1:33" x14ac:dyDescent="0.25">
      <c r="A13">
        <f>'2016-2020 Comp'!B22</f>
        <v>20</v>
      </c>
      <c r="B13" s="6">
        <f>'2016-2020 Comp'!D22/SUM('2016-2020 Comp'!$D22:$E22)</f>
        <v>0.36095522001166486</v>
      </c>
      <c r="C13" s="6">
        <f>'2016-2020 Comp'!E22/SUM('2016-2020 Comp'!$D22:$E22)</f>
        <v>0.6390447799883352</v>
      </c>
      <c r="D13" s="22">
        <v>0.5</v>
      </c>
      <c r="E13" s="22"/>
      <c r="G13">
        <f>'SD district-data'!A12</f>
        <v>10</v>
      </c>
      <c r="H13">
        <f>'SD district-data'!B12</f>
        <v>10</v>
      </c>
      <c r="I13" t="str">
        <f>PVI!C12</f>
        <v>R+21.2</v>
      </c>
      <c r="J13" s="3">
        <f>'2020 Pres'!H12+'2018 AG'!H12+'2018 Sen'!H12+'2018 Gov'!H12+'2016 Sen'!H12+'2016 Pres'!H12</f>
        <v>0</v>
      </c>
      <c r="K13" s="3">
        <f>'2020 Pres'!I12+'2018 AG'!I12+'2018 Sen'!I12+'2018 Gov'!I12+'2016 Sen'!I12+'2016 Pres'!I12</f>
        <v>6</v>
      </c>
      <c r="L13">
        <f t="shared" si="1"/>
        <v>0</v>
      </c>
    </row>
    <row r="14" spans="1:33" x14ac:dyDescent="0.25">
      <c r="A14">
        <f>'2016-2020 Comp'!B29</f>
        <v>27</v>
      </c>
      <c r="B14" s="6">
        <f>'2016-2020 Comp'!D29/SUM('2016-2020 Comp'!$D29:$E29)</f>
        <v>0.36487798070274485</v>
      </c>
      <c r="C14" s="6">
        <f>'2016-2020 Comp'!E29/SUM('2016-2020 Comp'!$D29:$E29)</f>
        <v>0.63512201929725509</v>
      </c>
      <c r="D14" s="22">
        <v>0.5</v>
      </c>
      <c r="E14" s="22"/>
      <c r="G14">
        <f>'SD district-data'!A13</f>
        <v>11</v>
      </c>
      <c r="H14">
        <f>'SD district-data'!B13</f>
        <v>11</v>
      </c>
      <c r="I14" t="str">
        <f>PVI!C13</f>
        <v>D+7.4</v>
      </c>
      <c r="J14" s="3">
        <f>'2020 Pres'!H13+'2018 AG'!H13+'2018 Sen'!H13+'2018 Gov'!H13+'2016 Sen'!H13+'2016 Pres'!H13</f>
        <v>6</v>
      </c>
      <c r="K14" s="3">
        <f>'2020 Pres'!I13+'2018 AG'!I13+'2018 Sen'!I13+'2018 Gov'!I13+'2016 Sen'!I13+'2016 Pres'!I13</f>
        <v>0</v>
      </c>
      <c r="L14">
        <f t="shared" si="1"/>
        <v>0</v>
      </c>
    </row>
    <row r="15" spans="1:33" x14ac:dyDescent="0.25">
      <c r="A15">
        <f>'2016-2020 Comp'!B19</f>
        <v>17</v>
      </c>
      <c r="B15" s="6">
        <f>'2016-2020 Comp'!D19/SUM('2016-2020 Comp'!$D19:$E19)</f>
        <v>0.37476244773850248</v>
      </c>
      <c r="C15" s="6">
        <f>'2016-2020 Comp'!E19/SUM('2016-2020 Comp'!$D19:$E19)</f>
        <v>0.62523755226149758</v>
      </c>
      <c r="D15" s="22">
        <v>0.5</v>
      </c>
      <c r="E15" s="22"/>
      <c r="G15">
        <f>'SD district-data'!A14</f>
        <v>12</v>
      </c>
      <c r="H15">
        <f>'SD district-data'!B14</f>
        <v>12</v>
      </c>
      <c r="I15" t="str">
        <f>PVI!C14</f>
        <v>R+26.6</v>
      </c>
      <c r="J15" s="3">
        <f>'2020 Pres'!H14+'2018 AG'!H14+'2018 Sen'!H14+'2018 Gov'!H14+'2016 Sen'!H14+'2016 Pres'!H14</f>
        <v>0</v>
      </c>
      <c r="K15" s="3">
        <f>'2020 Pres'!I14+'2018 AG'!I14+'2018 Sen'!I14+'2018 Gov'!I14+'2016 Sen'!I14+'2016 Pres'!I14</f>
        <v>6</v>
      </c>
      <c r="L15">
        <f t="shared" si="1"/>
        <v>0</v>
      </c>
    </row>
    <row r="16" spans="1:33" x14ac:dyDescent="0.25">
      <c r="A16">
        <f>'2016-2020 Comp'!B3</f>
        <v>1</v>
      </c>
      <c r="B16" s="6">
        <f>'2016-2020 Comp'!D3/SUM('2016-2020 Comp'!$D3:$E3)</f>
        <v>0.37974741227784647</v>
      </c>
      <c r="C16" s="6">
        <f>'2016-2020 Comp'!E3/SUM('2016-2020 Comp'!$D3:$E3)</f>
        <v>0.62025258772215353</v>
      </c>
      <c r="D16" s="22">
        <v>0.5</v>
      </c>
      <c r="E16" s="22"/>
      <c r="G16">
        <f>'SD district-data'!A15</f>
        <v>13</v>
      </c>
      <c r="H16">
        <f>'SD district-data'!B15</f>
        <v>13</v>
      </c>
      <c r="I16" t="str">
        <f>PVI!C15</f>
        <v>R+2.5</v>
      </c>
      <c r="J16" s="3">
        <f>'2020 Pres'!H15+'2018 AG'!H15+'2018 Sen'!H15+'2018 Gov'!H15+'2016 Sen'!H15+'2016 Pres'!H15</f>
        <v>3</v>
      </c>
      <c r="K16" s="3">
        <f>'2020 Pres'!I15+'2018 AG'!I15+'2018 Sen'!I15+'2018 Gov'!I15+'2016 Sen'!I15+'2016 Pres'!I15</f>
        <v>3</v>
      </c>
      <c r="L16">
        <f t="shared" si="1"/>
        <v>1</v>
      </c>
    </row>
    <row r="17" spans="1:12" x14ac:dyDescent="0.25">
      <c r="A17">
        <f>'2016-2020 Comp'!B9</f>
        <v>7</v>
      </c>
      <c r="B17" s="6">
        <f>'2016-2020 Comp'!D9/SUM('2016-2020 Comp'!$D9:$E9)</f>
        <v>0.38094179844671094</v>
      </c>
      <c r="C17" s="6">
        <f>'2016-2020 Comp'!E9/SUM('2016-2020 Comp'!$D9:$E9)</f>
        <v>0.61905820155328906</v>
      </c>
      <c r="D17" s="22">
        <v>0.5</v>
      </c>
      <c r="E17" s="22"/>
      <c r="G17">
        <f>'SD district-data'!A16</f>
        <v>14</v>
      </c>
      <c r="H17">
        <f>'SD district-data'!B16</f>
        <v>14</v>
      </c>
      <c r="I17" t="str">
        <f>PVI!C16</f>
        <v>R+23.5</v>
      </c>
      <c r="J17" s="3">
        <f>'2020 Pres'!H16+'2018 AG'!H16+'2018 Sen'!H16+'2018 Gov'!H16+'2016 Sen'!H16+'2016 Pres'!H16</f>
        <v>0</v>
      </c>
      <c r="K17" s="3">
        <f>'2020 Pres'!I16+'2018 AG'!I16+'2018 Sen'!I16+'2018 Gov'!I16+'2016 Sen'!I16+'2016 Pres'!I16</f>
        <v>6</v>
      </c>
      <c r="L17">
        <f t="shared" si="1"/>
        <v>0</v>
      </c>
    </row>
    <row r="18" spans="1:12" x14ac:dyDescent="0.25">
      <c r="A18">
        <f>'2016-2020 Comp'!B28</f>
        <v>26</v>
      </c>
      <c r="B18" s="6">
        <f>'2016-2020 Comp'!D28/SUM('2016-2020 Comp'!$D28:$E28)</f>
        <v>0.40366147743325581</v>
      </c>
      <c r="C18" s="6">
        <f>'2016-2020 Comp'!E28/SUM('2016-2020 Comp'!$D28:$E28)</f>
        <v>0.59633852256674424</v>
      </c>
      <c r="D18" s="22">
        <v>0.5</v>
      </c>
      <c r="E18" s="22"/>
      <c r="G18">
        <f>'SD district-data'!A17</f>
        <v>15</v>
      </c>
      <c r="H18">
        <f>'SD district-data'!B17</f>
        <v>15</v>
      </c>
      <c r="I18" t="str">
        <f>PVI!C17</f>
        <v>D+26.2</v>
      </c>
      <c r="J18" s="3">
        <f>'2020 Pres'!H17+'2018 AG'!H17+'2018 Sen'!H17+'2018 Gov'!H17+'2016 Sen'!H17+'2016 Pres'!H17</f>
        <v>6</v>
      </c>
      <c r="K18" s="3">
        <f>'2020 Pres'!I17+'2018 AG'!I17+'2018 Sen'!I17+'2018 Gov'!I17+'2016 Sen'!I17+'2016 Pres'!I17</f>
        <v>0</v>
      </c>
      <c r="L18">
        <f t="shared" si="1"/>
        <v>0</v>
      </c>
    </row>
    <row r="19" spans="1:12" x14ac:dyDescent="0.25">
      <c r="A19">
        <f>'2016-2020 Comp'!B31</f>
        <v>29</v>
      </c>
      <c r="B19" s="6">
        <f>'2016-2020 Comp'!D31/SUM('2016-2020 Comp'!$D31:$E31)</f>
        <v>0.42077100814787788</v>
      </c>
      <c r="C19" s="6">
        <f>'2016-2020 Comp'!E31/SUM('2016-2020 Comp'!$D31:$E31)</f>
        <v>0.57922899185212207</v>
      </c>
      <c r="D19" s="22">
        <v>0.5</v>
      </c>
      <c r="E19" s="22"/>
      <c r="G19">
        <f>'SD district-data'!A18</f>
        <v>16</v>
      </c>
      <c r="H19">
        <f>'SD district-data'!B18</f>
        <v>16</v>
      </c>
      <c r="I19" t="str">
        <f>PVI!C18</f>
        <v>D+0.7</v>
      </c>
      <c r="J19" s="3">
        <f>'2020 Pres'!H18+'2018 AG'!H18+'2018 Sen'!H18+'2018 Gov'!H18+'2016 Sen'!H18+'2016 Pres'!H18</f>
        <v>4</v>
      </c>
      <c r="K19" s="3">
        <f>'2020 Pres'!I18+'2018 AG'!I18+'2018 Sen'!I18+'2018 Gov'!I18+'2016 Sen'!I18+'2016 Pres'!I18</f>
        <v>2</v>
      </c>
      <c r="L19">
        <f t="shared" si="1"/>
        <v>1</v>
      </c>
    </row>
    <row r="20" spans="1:12" x14ac:dyDescent="0.25">
      <c r="A20">
        <f>'2016-2020 Comp'!B34</f>
        <v>32</v>
      </c>
      <c r="B20" s="6">
        <f>'2016-2020 Comp'!D34/SUM('2016-2020 Comp'!$D34:$E34)</f>
        <v>0.44315417450773398</v>
      </c>
      <c r="C20" s="6">
        <f>'2016-2020 Comp'!E34/SUM('2016-2020 Comp'!$D34:$E34)</f>
        <v>0.55684582549226602</v>
      </c>
      <c r="D20" s="22">
        <v>0.5</v>
      </c>
      <c r="E20" s="22"/>
      <c r="G20">
        <f>'SD district-data'!A19</f>
        <v>17</v>
      </c>
      <c r="H20">
        <f>'SD district-data'!B19</f>
        <v>17</v>
      </c>
      <c r="I20" t="str">
        <f>PVI!C19</f>
        <v>R+18.6</v>
      </c>
      <c r="J20" s="3">
        <f>'2020 Pres'!H19+'2018 AG'!H19+'2018 Sen'!H19+'2018 Gov'!H19+'2016 Sen'!H19+'2016 Pres'!H19</f>
        <v>0</v>
      </c>
      <c r="K20" s="3">
        <f>'2020 Pres'!I19+'2018 AG'!I19+'2018 Sen'!I19+'2018 Gov'!I19+'2016 Sen'!I19+'2016 Pres'!I19</f>
        <v>6</v>
      </c>
      <c r="L20">
        <f t="shared" si="1"/>
        <v>0</v>
      </c>
    </row>
    <row r="21" spans="1:12" x14ac:dyDescent="0.25">
      <c r="A21">
        <f>'2016-2020 Comp'!B35</f>
        <v>33</v>
      </c>
      <c r="B21" s="6">
        <f>'2016-2020 Comp'!D35/SUM('2016-2020 Comp'!$D35:$E35)</f>
        <v>0.46499105995608159</v>
      </c>
      <c r="C21" s="6">
        <f>'2016-2020 Comp'!E35/SUM('2016-2020 Comp'!$D35:$E35)</f>
        <v>0.53500894004391841</v>
      </c>
      <c r="D21" s="22">
        <v>0.5</v>
      </c>
      <c r="E21" s="22"/>
      <c r="G21">
        <f>'SD district-data'!A20</f>
        <v>18</v>
      </c>
      <c r="H21">
        <f>'SD district-data'!B20</f>
        <v>18</v>
      </c>
      <c r="I21" t="str">
        <f>PVI!C20</f>
        <v>R+4.1</v>
      </c>
      <c r="J21" s="3">
        <f>'2020 Pres'!H20+'2018 AG'!H20+'2018 Sen'!H20+'2018 Gov'!H20+'2016 Sen'!H20+'2016 Pres'!H20</f>
        <v>3</v>
      </c>
      <c r="K21" s="3">
        <f>'2020 Pres'!I20+'2018 AG'!I20+'2018 Sen'!I20+'2018 Gov'!I20+'2016 Sen'!I20+'2016 Pres'!I20</f>
        <v>3</v>
      </c>
      <c r="L21">
        <f t="shared" si="1"/>
        <v>1</v>
      </c>
    </row>
    <row r="22" spans="1:12" x14ac:dyDescent="0.25">
      <c r="A22">
        <f>'2016-2020 Comp'!B20</f>
        <v>18</v>
      </c>
      <c r="B22" s="6">
        <f>'2016-2020 Comp'!D20/SUM('2016-2020 Comp'!$D20:$E20)</f>
        <v>0.49378479317877527</v>
      </c>
      <c r="C22" s="6">
        <f>'2016-2020 Comp'!E20/SUM('2016-2020 Comp'!$D20:$E20)</f>
        <v>0.50621520682122467</v>
      </c>
      <c r="D22" s="22">
        <v>0.5</v>
      </c>
      <c r="E22" s="22"/>
      <c r="G22">
        <f>'SD district-data'!A21</f>
        <v>19</v>
      </c>
      <c r="H22">
        <f>'SD district-data'!B21</f>
        <v>19</v>
      </c>
      <c r="I22" t="str">
        <f>PVI!C21</f>
        <v>D+14.1</v>
      </c>
      <c r="J22" s="3">
        <f>'2020 Pres'!H21+'2018 AG'!H21+'2018 Sen'!H21+'2018 Gov'!H21+'2016 Sen'!H21+'2016 Pres'!H21</f>
        <v>6</v>
      </c>
      <c r="K22" s="3">
        <f>'2020 Pres'!I21+'2018 AG'!I21+'2018 Sen'!I21+'2018 Gov'!I21+'2016 Sen'!I21+'2016 Pres'!I21</f>
        <v>0</v>
      </c>
      <c r="L22">
        <f t="shared" si="1"/>
        <v>0</v>
      </c>
    </row>
    <row r="23" spans="1:12" x14ac:dyDescent="0.25">
      <c r="A23">
        <f>'2016-2020 Comp'!B18</f>
        <v>16</v>
      </c>
      <c r="B23" s="6">
        <f>'2016-2020 Comp'!D18/SUM('2016-2020 Comp'!$D18:$E18)</f>
        <v>0.50121062015665219</v>
      </c>
      <c r="C23" s="6">
        <f>'2016-2020 Comp'!E18/SUM('2016-2020 Comp'!$D18:$E18)</f>
        <v>0.49878937984334781</v>
      </c>
      <c r="D23" s="22">
        <v>0.5</v>
      </c>
      <c r="E23" s="22"/>
      <c r="G23">
        <f>'SD district-data'!A22</f>
        <v>20</v>
      </c>
      <c r="H23">
        <f>'SD district-data'!B22</f>
        <v>20</v>
      </c>
      <c r="I23" t="str">
        <f>PVI!C22</f>
        <v>R+16.4</v>
      </c>
      <c r="J23" s="3">
        <f>'2020 Pres'!H22+'2018 AG'!H22+'2018 Sen'!H22+'2018 Gov'!H22+'2016 Sen'!H22+'2016 Pres'!H22</f>
        <v>0</v>
      </c>
      <c r="K23" s="3">
        <f>'2020 Pres'!I22+'2018 AG'!I22+'2018 Sen'!I22+'2018 Gov'!I22+'2016 Sen'!I22+'2016 Pres'!I22</f>
        <v>6</v>
      </c>
      <c r="L23">
        <f t="shared" si="1"/>
        <v>0</v>
      </c>
    </row>
    <row r="24" spans="1:12" x14ac:dyDescent="0.25">
      <c r="A24">
        <f>'2016-2020 Comp'!B15</f>
        <v>13</v>
      </c>
      <c r="B24" s="6">
        <f>'2016-2020 Comp'!D15/SUM('2016-2020 Comp'!$D15:$E15)</f>
        <v>0.50692722170506821</v>
      </c>
      <c r="C24" s="6">
        <f>'2016-2020 Comp'!E15/SUM('2016-2020 Comp'!$D15:$E15)</f>
        <v>0.49307277829493179</v>
      </c>
      <c r="D24" s="22">
        <v>0.5</v>
      </c>
      <c r="E24" s="22"/>
      <c r="G24">
        <f>'SD district-data'!A23</f>
        <v>21</v>
      </c>
      <c r="H24">
        <f>'SD district-data'!B23</f>
        <v>21</v>
      </c>
      <c r="I24" t="str">
        <f>PVI!C23</f>
        <v>D+29.7</v>
      </c>
      <c r="J24" s="3">
        <f>'2020 Pres'!H23+'2018 AG'!H23+'2018 Sen'!H23+'2018 Gov'!H23+'2016 Sen'!H23+'2016 Pres'!H23</f>
        <v>6</v>
      </c>
      <c r="K24" s="3">
        <f>'2020 Pres'!I23+'2018 AG'!I23+'2018 Sen'!I23+'2018 Gov'!I23+'2016 Sen'!I23+'2016 Pres'!I23</f>
        <v>0</v>
      </c>
      <c r="L24">
        <f t="shared" si="1"/>
        <v>0</v>
      </c>
    </row>
    <row r="25" spans="1:12" x14ac:dyDescent="0.25">
      <c r="A25">
        <f>'2016-2020 Comp'!B26</f>
        <v>24</v>
      </c>
      <c r="B25" s="6">
        <f>'2016-2020 Comp'!D26/SUM('2016-2020 Comp'!$D26:$E26)</f>
        <v>0.51630366910607683</v>
      </c>
      <c r="C25" s="6">
        <f>'2016-2020 Comp'!E26/SUM('2016-2020 Comp'!$D26:$E26)</f>
        <v>0.48369633089392311</v>
      </c>
      <c r="D25" s="22">
        <v>0.5</v>
      </c>
      <c r="E25" s="22"/>
      <c r="G25">
        <f>'SD district-data'!A24</f>
        <v>22</v>
      </c>
      <c r="H25">
        <f>'SD district-data'!B24</f>
        <v>22</v>
      </c>
      <c r="I25" t="str">
        <f>PVI!C24</f>
        <v>R+18.2</v>
      </c>
      <c r="J25" s="3">
        <f>'2020 Pres'!H24+'2018 AG'!H24+'2018 Sen'!H24+'2018 Gov'!H24+'2016 Sen'!H24+'2016 Pres'!H24</f>
        <v>0</v>
      </c>
      <c r="K25" s="3">
        <f>'2020 Pres'!I24+'2018 AG'!I24+'2018 Sen'!I24+'2018 Gov'!I24+'2016 Sen'!I24+'2016 Pres'!I24</f>
        <v>6</v>
      </c>
      <c r="L25">
        <f t="shared" si="1"/>
        <v>0</v>
      </c>
    </row>
    <row r="26" spans="1:12" x14ac:dyDescent="0.25">
      <c r="A26">
        <f>'2016-2020 Comp'!B10</f>
        <v>8</v>
      </c>
      <c r="B26" s="6">
        <f>'2016-2020 Comp'!D10/SUM('2016-2020 Comp'!$D10:$E10)</f>
        <v>0.54059865665558038</v>
      </c>
      <c r="C26" s="6">
        <f>'2016-2020 Comp'!E10/SUM('2016-2020 Comp'!$D10:$E10)</f>
        <v>0.45940134334441957</v>
      </c>
      <c r="D26" s="22">
        <v>0.5</v>
      </c>
      <c r="E26" s="22"/>
      <c r="G26">
        <f>'SD district-data'!A25</f>
        <v>23</v>
      </c>
      <c r="H26">
        <f>'SD district-data'!B25</f>
        <v>23</v>
      </c>
      <c r="I26" t="str">
        <f>PVI!C25</f>
        <v>D+12.7</v>
      </c>
      <c r="J26" s="3">
        <f>'2020 Pres'!H25+'2018 AG'!H25+'2018 Sen'!H25+'2018 Gov'!H25+'2016 Sen'!H25+'2016 Pres'!H25</f>
        <v>6</v>
      </c>
      <c r="K26" s="3">
        <f>'2020 Pres'!I25+'2018 AG'!I25+'2018 Sen'!I25+'2018 Gov'!I25+'2016 Sen'!I25+'2016 Pres'!I25</f>
        <v>0</v>
      </c>
      <c r="L26">
        <f t="shared" si="1"/>
        <v>0</v>
      </c>
    </row>
    <row r="27" spans="1:12" x14ac:dyDescent="0.25">
      <c r="A27">
        <f>'2016-2020 Comp'!B30</f>
        <v>28</v>
      </c>
      <c r="B27" s="6">
        <f>'2016-2020 Comp'!D30/SUM('2016-2020 Comp'!$D30:$E30)</f>
        <v>0.55706233441402564</v>
      </c>
      <c r="C27" s="6">
        <f>'2016-2020 Comp'!E30/SUM('2016-2020 Comp'!$D30:$E30)</f>
        <v>0.44293766558597431</v>
      </c>
      <c r="D27" s="22">
        <v>0.5</v>
      </c>
      <c r="E27" s="22"/>
      <c r="G27">
        <f>'SD district-data'!A26</f>
        <v>24</v>
      </c>
      <c r="H27">
        <f>'SD district-data'!B26</f>
        <v>24</v>
      </c>
      <c r="I27" t="str">
        <f>PVI!C26</f>
        <v>R+0.8</v>
      </c>
      <c r="J27" s="3">
        <f>'2020 Pres'!H26+'2018 AG'!H26+'2018 Sen'!H26+'2018 Gov'!H26+'2016 Sen'!H26+'2016 Pres'!H26</f>
        <v>5</v>
      </c>
      <c r="K27" s="3">
        <f>'2020 Pres'!I26+'2018 AG'!I26+'2018 Sen'!I26+'2018 Gov'!I26+'2016 Sen'!I26+'2016 Pres'!I26</f>
        <v>1</v>
      </c>
      <c r="L27">
        <f t="shared" si="1"/>
        <v>1</v>
      </c>
    </row>
    <row r="28" spans="1:12" x14ac:dyDescent="0.25">
      <c r="A28">
        <f>'2016-2020 Comp'!B11</f>
        <v>9</v>
      </c>
      <c r="B28" s="6">
        <f>'2016-2020 Comp'!D11/SUM('2016-2020 Comp'!$D11:$E11)</f>
        <v>0.57235069434163388</v>
      </c>
      <c r="C28" s="6">
        <f>'2016-2020 Comp'!E11/SUM('2016-2020 Comp'!$D11:$E11)</f>
        <v>0.42764930565836617</v>
      </c>
      <c r="D28" s="22">
        <v>0.5</v>
      </c>
      <c r="E28" s="22"/>
      <c r="G28">
        <f>'SD district-data'!A27</f>
        <v>25</v>
      </c>
      <c r="H28">
        <f>'SD district-data'!B27</f>
        <v>25</v>
      </c>
      <c r="I28" t="str">
        <f>PVI!C27</f>
        <v>D+6.5</v>
      </c>
      <c r="J28" s="3">
        <f>'2020 Pres'!H27+'2018 AG'!H27+'2018 Sen'!H27+'2018 Gov'!H27+'2016 Sen'!H27+'2016 Pres'!H27</f>
        <v>6</v>
      </c>
      <c r="K28" s="3">
        <f>'2020 Pres'!I27+'2018 AG'!I27+'2018 Sen'!I27+'2018 Gov'!I27+'2016 Sen'!I27+'2016 Pres'!I27</f>
        <v>0</v>
      </c>
      <c r="L28">
        <f t="shared" si="1"/>
        <v>0</v>
      </c>
    </row>
    <row r="29" spans="1:12" x14ac:dyDescent="0.25">
      <c r="A29">
        <f>'2016-2020 Comp'!B8</f>
        <v>6</v>
      </c>
      <c r="B29" s="6">
        <f>'2016-2020 Comp'!D8/SUM('2016-2020 Comp'!$D8:$E8)</f>
        <v>0.57340041729761415</v>
      </c>
      <c r="C29" s="6">
        <f>'2016-2020 Comp'!E8/SUM('2016-2020 Comp'!$D8:$E8)</f>
        <v>0.42659958270238585</v>
      </c>
      <c r="D29" s="22">
        <v>0.5</v>
      </c>
      <c r="E29" s="22"/>
      <c r="G29">
        <f>'SD district-data'!A28</f>
        <v>26</v>
      </c>
      <c r="H29">
        <f>'SD district-data'!B28</f>
        <v>26</v>
      </c>
      <c r="I29" t="str">
        <f>PVI!C28</f>
        <v>R+13.6</v>
      </c>
      <c r="J29" s="3">
        <f>'2020 Pres'!H28+'2018 AG'!H28+'2018 Sen'!H28+'2018 Gov'!H28+'2016 Sen'!H28+'2016 Pres'!H28</f>
        <v>1</v>
      </c>
      <c r="K29" s="3">
        <f>'2020 Pres'!I28+'2018 AG'!I28+'2018 Sen'!I28+'2018 Gov'!I28+'2016 Sen'!I28+'2016 Pres'!I28</f>
        <v>5</v>
      </c>
      <c r="L29">
        <f t="shared" si="1"/>
        <v>1</v>
      </c>
    </row>
    <row r="30" spans="1:12" x14ac:dyDescent="0.25">
      <c r="A30">
        <f>'2016-2020 Comp'!B27</f>
        <v>25</v>
      </c>
      <c r="B30" s="6">
        <f>'2016-2020 Comp'!D27/SUM('2016-2020 Comp'!$D27:$E27)</f>
        <v>0.58854976845643581</v>
      </c>
      <c r="C30" s="6">
        <f>'2016-2020 Comp'!E27/SUM('2016-2020 Comp'!$D27:$E27)</f>
        <v>0.41145023154356414</v>
      </c>
      <c r="D30" s="22">
        <v>0.5</v>
      </c>
      <c r="E30" s="22"/>
      <c r="G30">
        <f>'SD district-data'!A29</f>
        <v>27</v>
      </c>
      <c r="H30">
        <f>'SD district-data'!B29</f>
        <v>27</v>
      </c>
      <c r="I30" t="str">
        <f>PVI!C29</f>
        <v>R+14</v>
      </c>
      <c r="J30" s="3">
        <f>'2020 Pres'!H29+'2018 AG'!H29+'2018 Sen'!H29+'2018 Gov'!H29+'2016 Sen'!H29+'2016 Pres'!H29</f>
        <v>0</v>
      </c>
      <c r="K30" s="3">
        <f>'2020 Pres'!I29+'2018 AG'!I29+'2018 Sen'!I29+'2018 Gov'!I29+'2016 Sen'!I29+'2016 Pres'!I29</f>
        <v>6</v>
      </c>
      <c r="L30">
        <f t="shared" si="1"/>
        <v>0</v>
      </c>
    </row>
    <row r="31" spans="1:12" x14ac:dyDescent="0.25">
      <c r="A31">
        <f>'2016-2020 Comp'!B5</f>
        <v>3</v>
      </c>
      <c r="B31" s="6">
        <f>'2016-2020 Comp'!D5/SUM('2016-2020 Comp'!$D5:$E5)</f>
        <v>0.58864866911514147</v>
      </c>
      <c r="C31" s="6">
        <f>'2016-2020 Comp'!E5/SUM('2016-2020 Comp'!$D5:$E5)</f>
        <v>0.41135133088485859</v>
      </c>
      <c r="D31" s="22">
        <v>0.5</v>
      </c>
      <c r="E31" s="22"/>
      <c r="G31">
        <f>'SD district-data'!A30</f>
        <v>28</v>
      </c>
      <c r="H31">
        <f>'SD district-data'!B30</f>
        <v>28</v>
      </c>
      <c r="I31" t="str">
        <f>PVI!C30</f>
        <v>D+4.2</v>
      </c>
      <c r="J31" s="3">
        <f>'2020 Pres'!H30+'2018 AG'!H30+'2018 Sen'!H30+'2018 Gov'!H30+'2016 Sen'!H30+'2016 Pres'!H30</f>
        <v>5</v>
      </c>
      <c r="K31" s="3">
        <f>'2020 Pres'!I30+'2018 AG'!I30+'2018 Sen'!I30+'2018 Gov'!I30+'2016 Sen'!I30+'2016 Pres'!I30</f>
        <v>1</v>
      </c>
      <c r="L31">
        <f t="shared" si="1"/>
        <v>1</v>
      </c>
    </row>
    <row r="32" spans="1:12" x14ac:dyDescent="0.25">
      <c r="A32">
        <f>'2016-2020 Comp'!B13</f>
        <v>11</v>
      </c>
      <c r="B32" s="6">
        <f>'2016-2020 Comp'!D13/SUM('2016-2020 Comp'!$D13:$E13)</f>
        <v>0.5944288839652746</v>
      </c>
      <c r="C32" s="6">
        <f>'2016-2020 Comp'!E13/SUM('2016-2020 Comp'!$D13:$E13)</f>
        <v>0.4055711160347254</v>
      </c>
      <c r="D32" s="22">
        <v>0.5</v>
      </c>
      <c r="E32" s="22"/>
      <c r="G32">
        <f>'SD district-data'!A31</f>
        <v>29</v>
      </c>
      <c r="H32">
        <f>'SD district-data'!B31</f>
        <v>29</v>
      </c>
      <c r="I32" t="str">
        <f>PVI!C31</f>
        <v>R+11.1</v>
      </c>
      <c r="J32" s="3">
        <f>'2020 Pres'!H31+'2018 AG'!H31+'2018 Sen'!H31+'2018 Gov'!H31+'2016 Sen'!H31+'2016 Pres'!H31</f>
        <v>0</v>
      </c>
      <c r="K32" s="3">
        <f>'2020 Pres'!I31+'2018 AG'!I31+'2018 Sen'!I31+'2018 Gov'!I31+'2016 Sen'!I31+'2016 Pres'!I31</f>
        <v>6</v>
      </c>
      <c r="L32">
        <f t="shared" si="1"/>
        <v>0</v>
      </c>
    </row>
    <row r="33" spans="1:12" x14ac:dyDescent="0.25">
      <c r="A33">
        <f>'2016-2020 Comp'!B21</f>
        <v>19</v>
      </c>
      <c r="B33" s="6">
        <f>'2016-2020 Comp'!D21/SUM('2016-2020 Comp'!$D21:$E21)</f>
        <v>0.63161131611316113</v>
      </c>
      <c r="C33" s="6">
        <f>'2016-2020 Comp'!E21/SUM('2016-2020 Comp'!$D21:$E21)</f>
        <v>0.36838868388683887</v>
      </c>
      <c r="D33" s="22">
        <v>0.5</v>
      </c>
      <c r="E33" s="22"/>
      <c r="G33">
        <f>'SD district-data'!A32</f>
        <v>30</v>
      </c>
      <c r="H33">
        <f>'SD district-data'!B32</f>
        <v>30</v>
      </c>
      <c r="I33" t="str">
        <f>PVI!C32</f>
        <v>R+22.9</v>
      </c>
      <c r="J33" s="3">
        <f>'2020 Pres'!H32+'2018 AG'!H32+'2018 Sen'!H32+'2018 Gov'!H32+'2016 Sen'!H32+'2016 Pres'!H32</f>
        <v>0</v>
      </c>
      <c r="K33" s="3">
        <f>'2020 Pres'!I32+'2018 AG'!I32+'2018 Sen'!I32+'2018 Gov'!I32+'2016 Sen'!I32+'2016 Pres'!I32</f>
        <v>6</v>
      </c>
      <c r="L33">
        <f t="shared" si="1"/>
        <v>0</v>
      </c>
    </row>
    <row r="34" spans="1:12" x14ac:dyDescent="0.25">
      <c r="A34">
        <f>'2016-2020 Comp'!B25</f>
        <v>23</v>
      </c>
      <c r="B34" s="6">
        <f>'2016-2020 Comp'!D25/SUM('2016-2020 Comp'!$D25:$E25)</f>
        <v>0.63760846080273037</v>
      </c>
      <c r="C34" s="6">
        <f>'2016-2020 Comp'!E25/SUM('2016-2020 Comp'!$D25:$E25)</f>
        <v>0.36239153919726963</v>
      </c>
      <c r="D34" s="22">
        <v>0.5</v>
      </c>
      <c r="E34" s="22"/>
      <c r="G34">
        <f>'SD district-data'!A33</f>
        <v>31</v>
      </c>
      <c r="H34">
        <f>'SD district-data'!B33</f>
        <v>31</v>
      </c>
      <c r="I34" t="str">
        <f>PVI!C33</f>
        <v>R+23.9</v>
      </c>
      <c r="J34" s="3">
        <f>'2020 Pres'!H33+'2018 AG'!H33+'2018 Sen'!H33+'2018 Gov'!H33+'2016 Sen'!H33+'2016 Pres'!H33</f>
        <v>0</v>
      </c>
      <c r="K34" s="3">
        <f>'2020 Pres'!I33+'2018 AG'!I33+'2018 Sen'!I33+'2018 Gov'!I33+'2016 Sen'!I33+'2016 Pres'!I33</f>
        <v>6</v>
      </c>
      <c r="L34">
        <f t="shared" si="1"/>
        <v>0</v>
      </c>
    </row>
    <row r="35" spans="1:12" x14ac:dyDescent="0.25">
      <c r="A35">
        <f>'2016-2020 Comp'!B17</f>
        <v>15</v>
      </c>
      <c r="B35" s="6">
        <f>'2016-2020 Comp'!D17/SUM('2016-2020 Comp'!$D17:$E17)</f>
        <v>0.76976146420288516</v>
      </c>
      <c r="C35" s="6">
        <f>'2016-2020 Comp'!E17/SUM('2016-2020 Comp'!$D17:$E17)</f>
        <v>0.23023853579711479</v>
      </c>
      <c r="D35" s="22">
        <v>0.5</v>
      </c>
      <c r="E35" s="22"/>
      <c r="G35">
        <f>'SD district-data'!A34</f>
        <v>32</v>
      </c>
      <c r="H35">
        <f>'SD district-data'!B34</f>
        <v>32</v>
      </c>
      <c r="I35" t="str">
        <f>PVI!C34</f>
        <v>R+10</v>
      </c>
      <c r="J35" s="3">
        <f>'2020 Pres'!H34+'2018 AG'!H34+'2018 Sen'!H34+'2018 Gov'!H34+'2016 Sen'!H34+'2016 Pres'!H34</f>
        <v>1</v>
      </c>
      <c r="K35" s="3">
        <f>'2020 Pres'!I34+'2018 AG'!I34+'2018 Sen'!I34+'2018 Gov'!I34+'2016 Sen'!I34+'2016 Pres'!I34</f>
        <v>5</v>
      </c>
      <c r="L35">
        <f t="shared" si="1"/>
        <v>1</v>
      </c>
    </row>
    <row r="36" spans="1:12" x14ac:dyDescent="0.25">
      <c r="A36">
        <f>'2016-2020 Comp'!B23</f>
        <v>21</v>
      </c>
      <c r="B36" s="6">
        <f>'2016-2020 Comp'!D23/SUM('2016-2020 Comp'!$D23:$E23)</f>
        <v>0.7997876123678751</v>
      </c>
      <c r="C36" s="6">
        <f>'2016-2020 Comp'!E23/SUM('2016-2020 Comp'!$D23:$E23)</f>
        <v>0.20021238763212487</v>
      </c>
      <c r="D36" s="22">
        <v>0.5</v>
      </c>
      <c r="E36" s="22"/>
      <c r="G36">
        <f>'SD district-data'!A35</f>
        <v>33</v>
      </c>
      <c r="H36">
        <f>'SD district-data'!B35</f>
        <v>33</v>
      </c>
      <c r="I36" t="str">
        <f>PVI!C35</f>
        <v>R+7.8</v>
      </c>
      <c r="J36" s="3">
        <f>'2020 Pres'!H35+'2018 AG'!H35+'2018 Sen'!H35+'2018 Gov'!H35+'2016 Sen'!H35+'2016 Pres'!H35</f>
        <v>1</v>
      </c>
      <c r="K36" s="3">
        <f>'2020 Pres'!I35+'2018 AG'!I35+'2018 Sen'!I35+'2018 Gov'!I35+'2016 Sen'!I35+'2016 Pres'!I35</f>
        <v>5</v>
      </c>
      <c r="L36">
        <f t="shared" si="1"/>
        <v>1</v>
      </c>
    </row>
  </sheetData>
  <mergeCells count="3">
    <mergeCell ref="O1:T1"/>
    <mergeCell ref="G3:I3"/>
    <mergeCell ref="G2:I2"/>
  </mergeCells>
  <conditionalFormatting sqref="J2:J36">
    <cfRule type="expression" dxfId="35" priority="15">
      <formula>J2&gt;K2</formula>
    </cfRule>
  </conditionalFormatting>
  <conditionalFormatting sqref="K2:K36">
    <cfRule type="expression" dxfId="34" priority="14">
      <formula>K2&gt;J2</formula>
    </cfRule>
  </conditionalFormatting>
  <conditionalFormatting sqref="G4:G36">
    <cfRule type="expression" dxfId="33" priority="12">
      <formula>K4=0</formula>
    </cfRule>
    <cfRule type="expression" dxfId="32" priority="13">
      <formula>J4=0</formula>
    </cfRule>
  </conditionalFormatting>
  <conditionalFormatting sqref="H4:H36">
    <cfRule type="expression" dxfId="31" priority="10">
      <formula>K4=0</formula>
    </cfRule>
    <cfRule type="expression" dxfId="30" priority="11">
      <formula>J4=0</formula>
    </cfRule>
  </conditionalFormatting>
  <conditionalFormatting sqref="I4:I36">
    <cfRule type="containsText" dxfId="29" priority="8" operator="containsText" text="R">
      <formula>NOT(ISERROR(SEARCH("R",I4)))</formula>
    </cfRule>
    <cfRule type="containsText" dxfId="28" priority="9" operator="containsText" text="D">
      <formula>NOT(ISERROR(SEARCH("D",I4)))</formula>
    </cfRule>
  </conditionalFormatting>
  <conditionalFormatting sqref="P3:P8">
    <cfRule type="expression" dxfId="27" priority="7">
      <formula>P3&gt;R3</formula>
    </cfRule>
  </conditionalFormatting>
  <conditionalFormatting sqref="R3:R8">
    <cfRule type="expression" dxfId="26" priority="6">
      <formula>R3&gt;P3</formula>
    </cfRule>
  </conditionalFormatting>
  <conditionalFormatting sqref="Q3:Q8">
    <cfRule type="expression" dxfId="25" priority="5">
      <formula>Q3&gt;S3</formula>
    </cfRule>
  </conditionalFormatting>
  <conditionalFormatting sqref="S3:S8">
    <cfRule type="expression" dxfId="24" priority="4">
      <formula>S3&gt;Q3</formula>
    </cfRule>
  </conditionalFormatting>
  <conditionalFormatting sqref="T3:T8">
    <cfRule type="containsText" dxfId="23" priority="2" operator="containsText" text="D">
      <formula>NOT(ISERROR(SEARCH("D",T3)))</formula>
    </cfRule>
    <cfRule type="containsText" dxfId="22" priority="3" operator="containsText" text="R">
      <formula>NOT(ISERROR(SEARCH("R",T3)))</formula>
    </cfRule>
  </conditionalFormatting>
  <conditionalFormatting sqref="B4:B36">
    <cfRule type="colorScale" priority="1">
      <colorScale>
        <cfvo type="num" val="0.15"/>
        <cfvo type="num" val="0.5"/>
        <cfvo type="num" val="0.85"/>
        <color rgb="FFFF0000"/>
        <color theme="0"/>
        <color rgb="FF0070C0"/>
      </colorScale>
    </cfRule>
  </conditionalFormatting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35"/>
  <sheetViews>
    <sheetView workbookViewId="0">
      <selection sqref="A1:XFD1048576"/>
    </sheetView>
  </sheetViews>
  <sheetFormatPr defaultRowHeight="15" x14ac:dyDescent="0.25"/>
  <sheetData>
    <row r="1" spans="1:10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</row>
    <row r="2" spans="1:109" x14ac:dyDescent="0.25">
      <c r="A2">
        <v>0</v>
      </c>
      <c r="B2" t="s">
        <v>109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</row>
    <row r="3" spans="1:109" x14ac:dyDescent="0.25">
      <c r="A3">
        <v>1</v>
      </c>
      <c r="B3">
        <v>1</v>
      </c>
      <c r="C3">
        <v>157248</v>
      </c>
      <c r="D3">
        <v>58333</v>
      </c>
      <c r="E3">
        <v>95277</v>
      </c>
      <c r="F3">
        <v>191070</v>
      </c>
      <c r="G3">
        <v>75821</v>
      </c>
      <c r="H3">
        <v>112171</v>
      </c>
      <c r="I3">
        <v>141199</v>
      </c>
      <c r="J3">
        <v>52326</v>
      </c>
      <c r="K3">
        <v>88873</v>
      </c>
      <c r="L3">
        <v>141822</v>
      </c>
      <c r="M3">
        <v>63460</v>
      </c>
      <c r="N3">
        <v>78362</v>
      </c>
      <c r="O3">
        <v>142795</v>
      </c>
      <c r="P3">
        <v>55295</v>
      </c>
      <c r="Q3">
        <v>83854</v>
      </c>
      <c r="R3">
        <v>162669</v>
      </c>
      <c r="S3">
        <v>45380</v>
      </c>
      <c r="T3">
        <v>110410</v>
      </c>
      <c r="U3">
        <v>163910</v>
      </c>
      <c r="V3">
        <v>58341</v>
      </c>
      <c r="W3">
        <v>97465</v>
      </c>
      <c r="X3">
        <v>247882</v>
      </c>
      <c r="Y3">
        <v>225925</v>
      </c>
      <c r="Z3">
        <v>4376</v>
      </c>
      <c r="AA3">
        <v>9486</v>
      </c>
      <c r="AB3">
        <v>6214</v>
      </c>
      <c r="AC3">
        <v>1513</v>
      </c>
      <c r="AD3">
        <v>54</v>
      </c>
      <c r="AE3">
        <v>8344</v>
      </c>
      <c r="AF3">
        <v>5504</v>
      </c>
      <c r="AG3">
        <v>266</v>
      </c>
      <c r="AH3">
        <v>557</v>
      </c>
      <c r="AI3">
        <v>0</v>
      </c>
      <c r="AJ3">
        <v>338557</v>
      </c>
      <c r="AK3">
        <v>297403</v>
      </c>
      <c r="AL3">
        <v>8218</v>
      </c>
      <c r="AM3">
        <v>15847</v>
      </c>
      <c r="AN3">
        <v>15856</v>
      </c>
      <c r="AO3">
        <v>2851</v>
      </c>
      <c r="AP3">
        <v>541</v>
      </c>
      <c r="AQ3">
        <v>0</v>
      </c>
      <c r="AR3">
        <v>0</v>
      </c>
      <c r="AS3">
        <v>244899</v>
      </c>
      <c r="AT3">
        <v>223995</v>
      </c>
      <c r="AU3">
        <v>4245</v>
      </c>
      <c r="AV3">
        <v>9109</v>
      </c>
      <c r="AW3">
        <v>5755</v>
      </c>
      <c r="AX3">
        <v>1470</v>
      </c>
      <c r="AY3">
        <v>45</v>
      </c>
      <c r="AZ3">
        <v>8014</v>
      </c>
      <c r="BA3">
        <v>5103</v>
      </c>
      <c r="BB3">
        <v>214</v>
      </c>
      <c r="BC3">
        <v>448</v>
      </c>
      <c r="BD3">
        <v>0</v>
      </c>
      <c r="BE3">
        <v>334471</v>
      </c>
      <c r="BF3">
        <v>295680</v>
      </c>
      <c r="BG3">
        <v>7772</v>
      </c>
      <c r="BH3">
        <v>14991</v>
      </c>
      <c r="BI3">
        <v>14706</v>
      </c>
      <c r="BJ3">
        <v>2593</v>
      </c>
      <c r="BK3">
        <v>503</v>
      </c>
      <c r="BL3">
        <v>10753</v>
      </c>
      <c r="BM3">
        <v>12171</v>
      </c>
      <c r="BN3">
        <v>303</v>
      </c>
      <c r="BO3">
        <v>234</v>
      </c>
      <c r="BP3">
        <v>7477</v>
      </c>
      <c r="BQ3">
        <v>313554</v>
      </c>
      <c r="BR3">
        <v>283750</v>
      </c>
      <c r="BS3">
        <v>6092</v>
      </c>
      <c r="BT3">
        <v>12423</v>
      </c>
      <c r="BU3">
        <v>9670</v>
      </c>
      <c r="BV3">
        <v>2000</v>
      </c>
      <c r="BW3">
        <v>276</v>
      </c>
      <c r="BX3">
        <v>0</v>
      </c>
      <c r="BY3">
        <v>0</v>
      </c>
      <c r="BZ3">
        <v>230975</v>
      </c>
      <c r="CA3">
        <v>211640</v>
      </c>
      <c r="CB3">
        <v>3538</v>
      </c>
      <c r="CC3">
        <v>8313</v>
      </c>
      <c r="CD3">
        <v>6254</v>
      </c>
      <c r="CE3">
        <v>1356</v>
      </c>
      <c r="CF3">
        <v>151</v>
      </c>
      <c r="CG3">
        <v>0</v>
      </c>
      <c r="CH3">
        <v>0</v>
      </c>
      <c r="CI3">
        <v>266250</v>
      </c>
      <c r="CJ3">
        <v>228021</v>
      </c>
      <c r="CK3">
        <v>6406</v>
      </c>
      <c r="CL3">
        <v>9606</v>
      </c>
      <c r="CM3">
        <v>13259</v>
      </c>
      <c r="CN3">
        <v>384</v>
      </c>
      <c r="CO3">
        <v>64</v>
      </c>
      <c r="CP3">
        <v>801</v>
      </c>
      <c r="CQ3">
        <v>7709</v>
      </c>
      <c r="CR3">
        <v>353303</v>
      </c>
      <c r="CS3">
        <v>295849</v>
      </c>
      <c r="CT3">
        <v>10491</v>
      </c>
      <c r="CU3">
        <v>16897</v>
      </c>
      <c r="CV3">
        <v>21902</v>
      </c>
      <c r="CW3">
        <v>6242</v>
      </c>
      <c r="CX3">
        <v>444</v>
      </c>
      <c r="CY3">
        <v>266250</v>
      </c>
      <c r="CZ3">
        <v>228021</v>
      </c>
      <c r="DA3">
        <v>6406</v>
      </c>
      <c r="DB3">
        <v>11449</v>
      </c>
      <c r="DC3">
        <v>14497</v>
      </c>
      <c r="DD3">
        <v>4358</v>
      </c>
      <c r="DE3">
        <v>261</v>
      </c>
    </row>
    <row r="4" spans="1:109" x14ac:dyDescent="0.25">
      <c r="A4">
        <v>2</v>
      </c>
      <c r="B4">
        <v>2</v>
      </c>
      <c r="C4">
        <v>148615</v>
      </c>
      <c r="D4">
        <v>51898</v>
      </c>
      <c r="E4">
        <v>92046</v>
      </c>
      <c r="F4">
        <v>177310</v>
      </c>
      <c r="G4">
        <v>61449</v>
      </c>
      <c r="H4">
        <v>112782</v>
      </c>
      <c r="I4">
        <v>127145</v>
      </c>
      <c r="J4">
        <v>47411</v>
      </c>
      <c r="K4">
        <v>79734</v>
      </c>
      <c r="L4">
        <v>128187</v>
      </c>
      <c r="M4">
        <v>58845</v>
      </c>
      <c r="N4">
        <v>69342</v>
      </c>
      <c r="O4">
        <v>129610</v>
      </c>
      <c r="P4">
        <v>46373</v>
      </c>
      <c r="Q4">
        <v>78678</v>
      </c>
      <c r="R4">
        <v>163534</v>
      </c>
      <c r="S4">
        <v>44927</v>
      </c>
      <c r="T4">
        <v>110291</v>
      </c>
      <c r="U4">
        <v>165986</v>
      </c>
      <c r="V4">
        <v>54296</v>
      </c>
      <c r="W4">
        <v>101402</v>
      </c>
      <c r="X4">
        <v>261050</v>
      </c>
      <c r="Y4">
        <v>240762</v>
      </c>
      <c r="Z4">
        <v>11376</v>
      </c>
      <c r="AA4">
        <v>4942</v>
      </c>
      <c r="AB4">
        <v>2161</v>
      </c>
      <c r="AC4">
        <v>1526</v>
      </c>
      <c r="AD4">
        <v>83</v>
      </c>
      <c r="AE4">
        <v>4194</v>
      </c>
      <c r="AF4">
        <v>1780</v>
      </c>
      <c r="AG4">
        <v>481</v>
      </c>
      <c r="AH4">
        <v>306</v>
      </c>
      <c r="AI4">
        <v>0</v>
      </c>
      <c r="AJ4">
        <v>340697</v>
      </c>
      <c r="AK4">
        <v>305454</v>
      </c>
      <c r="AL4">
        <v>19786</v>
      </c>
      <c r="AM4">
        <v>9072</v>
      </c>
      <c r="AN4">
        <v>5819</v>
      </c>
      <c r="AO4">
        <v>2800</v>
      </c>
      <c r="AP4">
        <v>264</v>
      </c>
      <c r="AQ4">
        <v>0</v>
      </c>
      <c r="AR4">
        <v>0</v>
      </c>
      <c r="AS4">
        <v>260756</v>
      </c>
      <c r="AT4">
        <v>240534</v>
      </c>
      <c r="AU4">
        <v>11270</v>
      </c>
      <c r="AV4">
        <v>4866</v>
      </c>
      <c r="AW4">
        <v>2201</v>
      </c>
      <c r="AX4">
        <v>1463</v>
      </c>
      <c r="AY4">
        <v>33</v>
      </c>
      <c r="AZ4">
        <v>4238</v>
      </c>
      <c r="BA4">
        <v>1892</v>
      </c>
      <c r="BB4">
        <v>404</v>
      </c>
      <c r="BC4">
        <v>378</v>
      </c>
      <c r="BD4">
        <v>0</v>
      </c>
      <c r="BE4">
        <v>340769</v>
      </c>
      <c r="BF4">
        <v>306162</v>
      </c>
      <c r="BG4">
        <v>19370</v>
      </c>
      <c r="BH4">
        <v>8640</v>
      </c>
      <c r="BI4">
        <v>5897</v>
      </c>
      <c r="BJ4">
        <v>2666</v>
      </c>
      <c r="BK4">
        <v>344</v>
      </c>
      <c r="BL4">
        <v>5331</v>
      </c>
      <c r="BM4">
        <v>4379</v>
      </c>
      <c r="BN4">
        <v>469</v>
      </c>
      <c r="BO4">
        <v>197</v>
      </c>
      <c r="BP4">
        <v>4819</v>
      </c>
      <c r="BQ4">
        <v>337660</v>
      </c>
      <c r="BR4">
        <v>308288</v>
      </c>
      <c r="BS4">
        <v>16326</v>
      </c>
      <c r="BT4">
        <v>6747</v>
      </c>
      <c r="BU4">
        <v>4855</v>
      </c>
      <c r="BV4">
        <v>2268</v>
      </c>
      <c r="BW4">
        <v>171</v>
      </c>
      <c r="BX4">
        <v>0</v>
      </c>
      <c r="BY4">
        <v>0</v>
      </c>
      <c r="BZ4">
        <v>258602</v>
      </c>
      <c r="CA4">
        <v>239805</v>
      </c>
      <c r="CB4">
        <v>9814</v>
      </c>
      <c r="CC4">
        <v>4345</v>
      </c>
      <c r="CD4">
        <v>3391</v>
      </c>
      <c r="CE4">
        <v>1634</v>
      </c>
      <c r="CF4">
        <v>114</v>
      </c>
      <c r="CG4">
        <v>0</v>
      </c>
      <c r="CH4">
        <v>0</v>
      </c>
      <c r="CI4">
        <v>267726</v>
      </c>
      <c r="CJ4">
        <v>237956</v>
      </c>
      <c r="CK4">
        <v>13705</v>
      </c>
      <c r="CL4">
        <v>4156</v>
      </c>
      <c r="CM4">
        <v>3647</v>
      </c>
      <c r="CN4">
        <v>380</v>
      </c>
      <c r="CO4">
        <v>39</v>
      </c>
      <c r="CP4">
        <v>581</v>
      </c>
      <c r="CQ4">
        <v>7262</v>
      </c>
      <c r="CR4">
        <v>342555</v>
      </c>
      <c r="CS4">
        <v>298664</v>
      </c>
      <c r="CT4">
        <v>21168</v>
      </c>
      <c r="CU4">
        <v>8880</v>
      </c>
      <c r="CV4">
        <v>6448</v>
      </c>
      <c r="CW4">
        <v>6368</v>
      </c>
      <c r="CX4">
        <v>297</v>
      </c>
      <c r="CY4">
        <v>267726</v>
      </c>
      <c r="CZ4">
        <v>237956</v>
      </c>
      <c r="DA4">
        <v>13705</v>
      </c>
      <c r="DB4">
        <v>5746</v>
      </c>
      <c r="DC4">
        <v>4501</v>
      </c>
      <c r="DD4">
        <v>4687</v>
      </c>
      <c r="DE4">
        <v>208</v>
      </c>
    </row>
    <row r="5" spans="1:109" x14ac:dyDescent="0.25">
      <c r="A5">
        <v>3</v>
      </c>
      <c r="B5">
        <v>3</v>
      </c>
      <c r="C5">
        <v>135238</v>
      </c>
      <c r="D5">
        <v>77734</v>
      </c>
      <c r="E5">
        <v>54321</v>
      </c>
      <c r="F5">
        <v>163134</v>
      </c>
      <c r="G5">
        <v>95891</v>
      </c>
      <c r="H5">
        <v>64625</v>
      </c>
      <c r="I5">
        <v>118331</v>
      </c>
      <c r="J5">
        <v>69543</v>
      </c>
      <c r="K5">
        <v>48788</v>
      </c>
      <c r="L5">
        <v>119061</v>
      </c>
      <c r="M5">
        <v>77728</v>
      </c>
      <c r="N5">
        <v>41333</v>
      </c>
      <c r="O5">
        <v>119762</v>
      </c>
      <c r="P5">
        <v>72561</v>
      </c>
      <c r="Q5">
        <v>44276</v>
      </c>
      <c r="R5">
        <v>143849</v>
      </c>
      <c r="S5">
        <v>69303</v>
      </c>
      <c r="T5">
        <v>68022</v>
      </c>
      <c r="U5">
        <v>147165</v>
      </c>
      <c r="V5">
        <v>81629</v>
      </c>
      <c r="W5">
        <v>58777</v>
      </c>
      <c r="X5">
        <v>253394</v>
      </c>
      <c r="Y5">
        <v>189409</v>
      </c>
      <c r="Z5">
        <v>6541</v>
      </c>
      <c r="AA5">
        <v>48660</v>
      </c>
      <c r="AB5">
        <v>6170</v>
      </c>
      <c r="AC5">
        <v>2208</v>
      </c>
      <c r="AD5">
        <v>23</v>
      </c>
      <c r="AE5">
        <v>45233</v>
      </c>
      <c r="AF5">
        <v>5355</v>
      </c>
      <c r="AG5">
        <v>303</v>
      </c>
      <c r="AH5">
        <v>797</v>
      </c>
      <c r="AI5">
        <v>0</v>
      </c>
      <c r="AJ5">
        <v>339273</v>
      </c>
      <c r="AK5">
        <v>236088</v>
      </c>
      <c r="AL5">
        <v>16340</v>
      </c>
      <c r="AM5">
        <v>74228</v>
      </c>
      <c r="AN5">
        <v>11858</v>
      </c>
      <c r="AO5">
        <v>3595</v>
      </c>
      <c r="AP5">
        <v>477</v>
      </c>
      <c r="AQ5">
        <v>0</v>
      </c>
      <c r="AR5">
        <v>0</v>
      </c>
      <c r="AS5">
        <v>250876</v>
      </c>
      <c r="AT5">
        <v>189692</v>
      </c>
      <c r="AU5">
        <v>6295</v>
      </c>
      <c r="AV5">
        <v>47246</v>
      </c>
      <c r="AW5">
        <v>5234</v>
      </c>
      <c r="AX5">
        <v>2070</v>
      </c>
      <c r="AY5">
        <v>38</v>
      </c>
      <c r="AZ5">
        <v>43785</v>
      </c>
      <c r="BA5">
        <v>4460</v>
      </c>
      <c r="BB5">
        <v>234</v>
      </c>
      <c r="BC5">
        <v>723</v>
      </c>
      <c r="BD5">
        <v>0</v>
      </c>
      <c r="BE5">
        <v>336570</v>
      </c>
      <c r="BF5">
        <v>237018</v>
      </c>
      <c r="BG5">
        <v>16030</v>
      </c>
      <c r="BH5">
        <v>72450</v>
      </c>
      <c r="BI5">
        <v>10560</v>
      </c>
      <c r="BJ5">
        <v>3458</v>
      </c>
      <c r="BK5">
        <v>495</v>
      </c>
      <c r="BL5">
        <v>62594</v>
      </c>
      <c r="BM5">
        <v>7893</v>
      </c>
      <c r="BN5">
        <v>264</v>
      </c>
      <c r="BO5">
        <v>714</v>
      </c>
      <c r="BP5">
        <v>11999</v>
      </c>
      <c r="BQ5">
        <v>313577</v>
      </c>
      <c r="BR5">
        <v>228161</v>
      </c>
      <c r="BS5">
        <v>13490</v>
      </c>
      <c r="BT5">
        <v>63478</v>
      </c>
      <c r="BU5">
        <v>7162</v>
      </c>
      <c r="BV5">
        <v>3622</v>
      </c>
      <c r="BW5">
        <v>500</v>
      </c>
      <c r="BX5">
        <v>0</v>
      </c>
      <c r="BY5">
        <v>0</v>
      </c>
      <c r="BZ5">
        <v>237178</v>
      </c>
      <c r="CA5">
        <v>180957</v>
      </c>
      <c r="CB5">
        <v>8247</v>
      </c>
      <c r="CC5">
        <v>41636</v>
      </c>
      <c r="CD5">
        <v>5082</v>
      </c>
      <c r="CE5">
        <v>2522</v>
      </c>
      <c r="CF5">
        <v>287</v>
      </c>
      <c r="CG5">
        <v>0</v>
      </c>
      <c r="CH5">
        <v>0</v>
      </c>
      <c r="CI5">
        <v>273336</v>
      </c>
      <c r="CJ5">
        <v>185217</v>
      </c>
      <c r="CK5">
        <v>15203</v>
      </c>
      <c r="CL5">
        <v>50594</v>
      </c>
      <c r="CM5">
        <v>9366</v>
      </c>
      <c r="CN5">
        <v>565</v>
      </c>
      <c r="CO5">
        <v>86</v>
      </c>
      <c r="CP5">
        <v>1175</v>
      </c>
      <c r="CQ5">
        <v>11130</v>
      </c>
      <c r="CR5">
        <v>353003</v>
      </c>
      <c r="CS5">
        <v>224152</v>
      </c>
      <c r="CT5">
        <v>23450</v>
      </c>
      <c r="CU5">
        <v>83761</v>
      </c>
      <c r="CV5">
        <v>15326</v>
      </c>
      <c r="CW5">
        <v>8098</v>
      </c>
      <c r="CX5">
        <v>517</v>
      </c>
      <c r="CY5">
        <v>273336</v>
      </c>
      <c r="CZ5">
        <v>185217</v>
      </c>
      <c r="DA5">
        <v>15203</v>
      </c>
      <c r="DB5">
        <v>56360</v>
      </c>
      <c r="DC5">
        <v>11083</v>
      </c>
      <c r="DD5">
        <v>6019</v>
      </c>
      <c r="DE5">
        <v>359</v>
      </c>
    </row>
    <row r="6" spans="1:109" x14ac:dyDescent="0.25">
      <c r="A6">
        <v>4</v>
      </c>
      <c r="B6">
        <v>4</v>
      </c>
      <c r="C6">
        <v>144073</v>
      </c>
      <c r="D6">
        <v>49405</v>
      </c>
      <c r="E6">
        <v>91425</v>
      </c>
      <c r="F6">
        <v>174649</v>
      </c>
      <c r="G6">
        <v>64220</v>
      </c>
      <c r="H6">
        <v>107904</v>
      </c>
      <c r="I6">
        <v>122359</v>
      </c>
      <c r="J6">
        <v>44830</v>
      </c>
      <c r="K6">
        <v>77529</v>
      </c>
      <c r="L6">
        <v>125770</v>
      </c>
      <c r="M6">
        <v>50424</v>
      </c>
      <c r="N6">
        <v>75346</v>
      </c>
      <c r="O6">
        <v>125615</v>
      </c>
      <c r="P6">
        <v>44188</v>
      </c>
      <c r="Q6">
        <v>77838</v>
      </c>
      <c r="R6">
        <v>156502</v>
      </c>
      <c r="S6">
        <v>40428</v>
      </c>
      <c r="T6">
        <v>109740</v>
      </c>
      <c r="U6">
        <v>159555</v>
      </c>
      <c r="V6">
        <v>52461</v>
      </c>
      <c r="W6">
        <v>100178</v>
      </c>
      <c r="X6">
        <v>251135</v>
      </c>
      <c r="Y6">
        <v>216275</v>
      </c>
      <c r="Z6">
        <v>5191</v>
      </c>
      <c r="AA6">
        <v>21620</v>
      </c>
      <c r="AB6">
        <v>6082</v>
      </c>
      <c r="AC6">
        <v>1529</v>
      </c>
      <c r="AD6">
        <v>158</v>
      </c>
      <c r="AE6">
        <v>20006</v>
      </c>
      <c r="AF6">
        <v>5528</v>
      </c>
      <c r="AG6">
        <v>285</v>
      </c>
      <c r="AH6">
        <v>497</v>
      </c>
      <c r="AI6">
        <v>0</v>
      </c>
      <c r="AJ6">
        <v>346415</v>
      </c>
      <c r="AK6">
        <v>279070</v>
      </c>
      <c r="AL6">
        <v>16999</v>
      </c>
      <c r="AM6">
        <v>35850</v>
      </c>
      <c r="AN6">
        <v>12853</v>
      </c>
      <c r="AO6">
        <v>3163</v>
      </c>
      <c r="AP6">
        <v>532</v>
      </c>
      <c r="AQ6">
        <v>0</v>
      </c>
      <c r="AR6">
        <v>0</v>
      </c>
      <c r="AS6">
        <v>250265</v>
      </c>
      <c r="AT6">
        <v>215645</v>
      </c>
      <c r="AU6">
        <v>5730</v>
      </c>
      <c r="AV6">
        <v>21278</v>
      </c>
      <c r="AW6">
        <v>5742</v>
      </c>
      <c r="AX6">
        <v>1403</v>
      </c>
      <c r="AY6">
        <v>165</v>
      </c>
      <c r="AZ6">
        <v>19645</v>
      </c>
      <c r="BA6">
        <v>5153</v>
      </c>
      <c r="BB6">
        <v>248</v>
      </c>
      <c r="BC6">
        <v>447</v>
      </c>
      <c r="BD6">
        <v>0</v>
      </c>
      <c r="BE6">
        <v>345061</v>
      </c>
      <c r="BF6">
        <v>279585</v>
      </c>
      <c r="BG6">
        <v>16746</v>
      </c>
      <c r="BH6">
        <v>35254</v>
      </c>
      <c r="BI6">
        <v>12219</v>
      </c>
      <c r="BJ6">
        <v>2934</v>
      </c>
      <c r="BK6">
        <v>464</v>
      </c>
      <c r="BL6">
        <v>28770</v>
      </c>
      <c r="BM6">
        <v>9765</v>
      </c>
      <c r="BN6">
        <v>415</v>
      </c>
      <c r="BO6">
        <v>466</v>
      </c>
      <c r="BP6">
        <v>8996</v>
      </c>
      <c r="BQ6">
        <v>336330</v>
      </c>
      <c r="BR6">
        <v>281724</v>
      </c>
      <c r="BS6">
        <v>14096</v>
      </c>
      <c r="BT6">
        <v>29927</v>
      </c>
      <c r="BU6">
        <v>9140</v>
      </c>
      <c r="BV6">
        <v>2255</v>
      </c>
      <c r="BW6">
        <v>487</v>
      </c>
      <c r="BX6">
        <v>0</v>
      </c>
      <c r="BY6">
        <v>0</v>
      </c>
      <c r="BZ6">
        <v>247534</v>
      </c>
      <c r="CA6">
        <v>213400</v>
      </c>
      <c r="CB6">
        <v>8343</v>
      </c>
      <c r="CC6">
        <v>18537</v>
      </c>
      <c r="CD6">
        <v>6128</v>
      </c>
      <c r="CE6">
        <v>1605</v>
      </c>
      <c r="CF6">
        <v>262</v>
      </c>
      <c r="CG6">
        <v>0</v>
      </c>
      <c r="CH6">
        <v>0</v>
      </c>
      <c r="CI6">
        <v>269602</v>
      </c>
      <c r="CJ6">
        <v>210575</v>
      </c>
      <c r="CK6">
        <v>14611</v>
      </c>
      <c r="CL6">
        <v>23258</v>
      </c>
      <c r="CM6">
        <v>10181</v>
      </c>
      <c r="CN6">
        <v>445</v>
      </c>
      <c r="CO6">
        <v>315</v>
      </c>
      <c r="CP6">
        <v>871</v>
      </c>
      <c r="CQ6">
        <v>9346</v>
      </c>
      <c r="CR6">
        <v>356883</v>
      </c>
      <c r="CS6">
        <v>267039</v>
      </c>
      <c r="CT6">
        <v>24236</v>
      </c>
      <c r="CU6">
        <v>40881</v>
      </c>
      <c r="CV6">
        <v>16420</v>
      </c>
      <c r="CW6">
        <v>8382</v>
      </c>
      <c r="CX6">
        <v>774</v>
      </c>
      <c r="CY6">
        <v>269602</v>
      </c>
      <c r="CZ6">
        <v>210575</v>
      </c>
      <c r="DA6">
        <v>14611</v>
      </c>
      <c r="DB6">
        <v>26479</v>
      </c>
      <c r="DC6">
        <v>11523</v>
      </c>
      <c r="DD6">
        <v>6047</v>
      </c>
      <c r="DE6">
        <v>500</v>
      </c>
    </row>
    <row r="7" spans="1:109" x14ac:dyDescent="0.25">
      <c r="A7">
        <v>5</v>
      </c>
      <c r="B7">
        <v>5</v>
      </c>
      <c r="C7">
        <v>156910</v>
      </c>
      <c r="D7">
        <v>36776</v>
      </c>
      <c r="E7">
        <v>116351</v>
      </c>
      <c r="F7">
        <v>186430</v>
      </c>
      <c r="G7">
        <v>42324</v>
      </c>
      <c r="H7">
        <v>141479</v>
      </c>
      <c r="I7">
        <v>134671</v>
      </c>
      <c r="J7">
        <v>34006</v>
      </c>
      <c r="K7">
        <v>100665</v>
      </c>
      <c r="L7">
        <v>136200</v>
      </c>
      <c r="M7">
        <v>44147</v>
      </c>
      <c r="N7">
        <v>92053</v>
      </c>
      <c r="O7">
        <v>136916</v>
      </c>
      <c r="P7">
        <v>33531</v>
      </c>
      <c r="Q7">
        <v>98644</v>
      </c>
      <c r="R7">
        <v>172419</v>
      </c>
      <c r="S7">
        <v>29400</v>
      </c>
      <c r="T7">
        <v>135960</v>
      </c>
      <c r="U7">
        <v>174367</v>
      </c>
      <c r="V7">
        <v>38741</v>
      </c>
      <c r="W7">
        <v>128605</v>
      </c>
      <c r="X7">
        <v>268970</v>
      </c>
      <c r="Y7">
        <v>256320</v>
      </c>
      <c r="Z7">
        <v>3350</v>
      </c>
      <c r="AA7">
        <v>5420</v>
      </c>
      <c r="AB7">
        <v>2196</v>
      </c>
      <c r="AC7">
        <v>1493</v>
      </c>
      <c r="AD7">
        <v>8</v>
      </c>
      <c r="AE7">
        <v>3984</v>
      </c>
      <c r="AF7">
        <v>1654</v>
      </c>
      <c r="AG7">
        <v>608</v>
      </c>
      <c r="AH7">
        <v>239</v>
      </c>
      <c r="AI7">
        <v>0</v>
      </c>
      <c r="AJ7">
        <v>354036</v>
      </c>
      <c r="AK7">
        <v>330737</v>
      </c>
      <c r="AL7">
        <v>6009</v>
      </c>
      <c r="AM7">
        <v>8909</v>
      </c>
      <c r="AN7">
        <v>6322</v>
      </c>
      <c r="AO7">
        <v>2188</v>
      </c>
      <c r="AP7">
        <v>468</v>
      </c>
      <c r="AQ7">
        <v>0</v>
      </c>
      <c r="AR7">
        <v>0</v>
      </c>
      <c r="AS7">
        <v>268446</v>
      </c>
      <c r="AT7">
        <v>256755</v>
      </c>
      <c r="AU7">
        <v>3046</v>
      </c>
      <c r="AV7">
        <v>5024</v>
      </c>
      <c r="AW7">
        <v>1873</v>
      </c>
      <c r="AX7">
        <v>1552</v>
      </c>
      <c r="AY7">
        <v>24</v>
      </c>
      <c r="AZ7">
        <v>3903</v>
      </c>
      <c r="BA7">
        <v>1426</v>
      </c>
      <c r="BB7">
        <v>611</v>
      </c>
      <c r="BC7">
        <v>189</v>
      </c>
      <c r="BD7">
        <v>0</v>
      </c>
      <c r="BE7">
        <v>353667</v>
      </c>
      <c r="BF7">
        <v>331341</v>
      </c>
      <c r="BG7">
        <v>5699</v>
      </c>
      <c r="BH7">
        <v>8626</v>
      </c>
      <c r="BI7">
        <v>6028</v>
      </c>
      <c r="BJ7">
        <v>2241</v>
      </c>
      <c r="BK7">
        <v>349</v>
      </c>
      <c r="BL7">
        <v>5408</v>
      </c>
      <c r="BM7">
        <v>4491</v>
      </c>
      <c r="BN7">
        <v>651</v>
      </c>
      <c r="BO7">
        <v>215</v>
      </c>
      <c r="BP7">
        <v>5669</v>
      </c>
      <c r="BQ7">
        <v>353018</v>
      </c>
      <c r="BR7">
        <v>334894</v>
      </c>
      <c r="BS7">
        <v>4515</v>
      </c>
      <c r="BT7">
        <v>7118</v>
      </c>
      <c r="BU7">
        <v>4397</v>
      </c>
      <c r="BV7">
        <v>2197</v>
      </c>
      <c r="BW7">
        <v>300</v>
      </c>
      <c r="BX7">
        <v>0</v>
      </c>
      <c r="BY7">
        <v>0</v>
      </c>
      <c r="BZ7">
        <v>268143</v>
      </c>
      <c r="CA7">
        <v>256640</v>
      </c>
      <c r="CB7">
        <v>2667</v>
      </c>
      <c r="CC7">
        <v>4098</v>
      </c>
      <c r="CD7">
        <v>3206</v>
      </c>
      <c r="CE7">
        <v>1601</v>
      </c>
      <c r="CF7">
        <v>165</v>
      </c>
      <c r="CG7">
        <v>0</v>
      </c>
      <c r="CH7">
        <v>0</v>
      </c>
      <c r="CI7">
        <v>277993</v>
      </c>
      <c r="CJ7">
        <v>256278</v>
      </c>
      <c r="CK7">
        <v>4401</v>
      </c>
      <c r="CL7">
        <v>4192</v>
      </c>
      <c r="CM7">
        <v>4102</v>
      </c>
      <c r="CN7">
        <v>481</v>
      </c>
      <c r="CO7">
        <v>396</v>
      </c>
      <c r="CP7">
        <v>670</v>
      </c>
      <c r="CQ7">
        <v>7473</v>
      </c>
      <c r="CR7">
        <v>360028</v>
      </c>
      <c r="CS7">
        <v>328166</v>
      </c>
      <c r="CT7">
        <v>6825</v>
      </c>
      <c r="CU7">
        <v>9700</v>
      </c>
      <c r="CV7">
        <v>6623</v>
      </c>
      <c r="CW7">
        <v>6230</v>
      </c>
      <c r="CX7">
        <v>952</v>
      </c>
      <c r="CY7">
        <v>277993</v>
      </c>
      <c r="CZ7">
        <v>256278</v>
      </c>
      <c r="DA7">
        <v>4401</v>
      </c>
      <c r="DB7">
        <v>5917</v>
      </c>
      <c r="DC7">
        <v>5114</v>
      </c>
      <c r="DD7">
        <v>4537</v>
      </c>
      <c r="DE7">
        <v>562</v>
      </c>
    </row>
    <row r="8" spans="1:109" x14ac:dyDescent="0.25">
      <c r="A8">
        <v>6</v>
      </c>
      <c r="B8">
        <v>6</v>
      </c>
      <c r="C8">
        <v>147043</v>
      </c>
      <c r="D8">
        <v>82170</v>
      </c>
      <c r="E8">
        <v>61133</v>
      </c>
      <c r="F8">
        <v>168417</v>
      </c>
      <c r="G8">
        <v>96814</v>
      </c>
      <c r="H8">
        <v>68807</v>
      </c>
      <c r="I8">
        <v>127708</v>
      </c>
      <c r="J8">
        <v>74269</v>
      </c>
      <c r="K8">
        <v>53439</v>
      </c>
      <c r="L8">
        <v>129278</v>
      </c>
      <c r="M8">
        <v>82464</v>
      </c>
      <c r="N8">
        <v>46814</v>
      </c>
      <c r="O8">
        <v>129582</v>
      </c>
      <c r="P8">
        <v>73009</v>
      </c>
      <c r="Q8">
        <v>52558</v>
      </c>
      <c r="R8">
        <v>162342</v>
      </c>
      <c r="S8">
        <v>75288</v>
      </c>
      <c r="T8">
        <v>79419</v>
      </c>
      <c r="U8">
        <v>165047</v>
      </c>
      <c r="V8">
        <v>91297</v>
      </c>
      <c r="W8">
        <v>66406</v>
      </c>
      <c r="X8">
        <v>274976</v>
      </c>
      <c r="Y8">
        <v>187256</v>
      </c>
      <c r="Z8">
        <v>4846</v>
      </c>
      <c r="AA8">
        <v>76668</v>
      </c>
      <c r="AB8">
        <v>3526</v>
      </c>
      <c r="AC8">
        <v>2384</v>
      </c>
      <c r="AD8">
        <v>41</v>
      </c>
      <c r="AE8">
        <v>73158</v>
      </c>
      <c r="AF8">
        <v>2751</v>
      </c>
      <c r="AG8">
        <v>675</v>
      </c>
      <c r="AH8">
        <v>789</v>
      </c>
      <c r="AI8">
        <v>0</v>
      </c>
      <c r="AJ8">
        <v>364496</v>
      </c>
      <c r="AK8">
        <v>232420</v>
      </c>
      <c r="AL8">
        <v>11548</v>
      </c>
      <c r="AM8">
        <v>110221</v>
      </c>
      <c r="AN8">
        <v>8178</v>
      </c>
      <c r="AO8">
        <v>4140</v>
      </c>
      <c r="AP8">
        <v>502</v>
      </c>
      <c r="AQ8">
        <v>0</v>
      </c>
      <c r="AR8">
        <v>0</v>
      </c>
      <c r="AS8">
        <v>276120</v>
      </c>
      <c r="AT8">
        <v>188912</v>
      </c>
      <c r="AU8">
        <v>4830</v>
      </c>
      <c r="AV8">
        <v>76437</v>
      </c>
      <c r="AW8">
        <v>3366</v>
      </c>
      <c r="AX8">
        <v>2392</v>
      </c>
      <c r="AY8">
        <v>33</v>
      </c>
      <c r="AZ8">
        <v>73407</v>
      </c>
      <c r="BA8">
        <v>2642</v>
      </c>
      <c r="BB8">
        <v>693</v>
      </c>
      <c r="BC8">
        <v>727</v>
      </c>
      <c r="BD8">
        <v>0</v>
      </c>
      <c r="BE8">
        <v>365091</v>
      </c>
      <c r="BF8">
        <v>234116</v>
      </c>
      <c r="BG8">
        <v>11290</v>
      </c>
      <c r="BH8">
        <v>109986</v>
      </c>
      <c r="BI8">
        <v>7731</v>
      </c>
      <c r="BJ8">
        <v>4054</v>
      </c>
      <c r="BK8">
        <v>484</v>
      </c>
      <c r="BL8">
        <v>100065</v>
      </c>
      <c r="BM8">
        <v>5581</v>
      </c>
      <c r="BN8">
        <v>1014</v>
      </c>
      <c r="BO8">
        <v>698</v>
      </c>
      <c r="BP8">
        <v>12256</v>
      </c>
      <c r="BQ8">
        <v>367409</v>
      </c>
      <c r="BR8">
        <v>239805</v>
      </c>
      <c r="BS8">
        <v>8991</v>
      </c>
      <c r="BT8">
        <v>110790</v>
      </c>
      <c r="BU8">
        <v>6306</v>
      </c>
      <c r="BV8">
        <v>3534</v>
      </c>
      <c r="BW8">
        <v>421</v>
      </c>
      <c r="BX8">
        <v>0</v>
      </c>
      <c r="BY8">
        <v>0</v>
      </c>
      <c r="BZ8">
        <v>282251</v>
      </c>
      <c r="CA8">
        <v>193226</v>
      </c>
      <c r="CB8">
        <v>5629</v>
      </c>
      <c r="CC8">
        <v>77428</v>
      </c>
      <c r="CD8">
        <v>4475</v>
      </c>
      <c r="CE8">
        <v>2546</v>
      </c>
      <c r="CF8">
        <v>269</v>
      </c>
      <c r="CG8">
        <v>0</v>
      </c>
      <c r="CH8">
        <v>0</v>
      </c>
      <c r="CI8">
        <v>282265</v>
      </c>
      <c r="CJ8">
        <v>178119</v>
      </c>
      <c r="CK8">
        <v>9933</v>
      </c>
      <c r="CL8">
        <v>75962</v>
      </c>
      <c r="CM8">
        <v>5045</v>
      </c>
      <c r="CN8">
        <v>563</v>
      </c>
      <c r="CO8">
        <v>140</v>
      </c>
      <c r="CP8">
        <v>1240</v>
      </c>
      <c r="CQ8">
        <v>11263</v>
      </c>
      <c r="CR8">
        <v>362182</v>
      </c>
      <c r="CS8">
        <v>216383</v>
      </c>
      <c r="CT8">
        <v>15288</v>
      </c>
      <c r="CU8">
        <v>113812</v>
      </c>
      <c r="CV8">
        <v>9270</v>
      </c>
      <c r="CW8">
        <v>8387</v>
      </c>
      <c r="CX8">
        <v>684</v>
      </c>
      <c r="CY8">
        <v>282265</v>
      </c>
      <c r="CZ8">
        <v>178119</v>
      </c>
      <c r="DA8">
        <v>9933</v>
      </c>
      <c r="DB8">
        <v>81407</v>
      </c>
      <c r="DC8">
        <v>6827</v>
      </c>
      <c r="DD8">
        <v>6251</v>
      </c>
      <c r="DE8">
        <v>466</v>
      </c>
    </row>
    <row r="9" spans="1:109" x14ac:dyDescent="0.25">
      <c r="A9">
        <v>7</v>
      </c>
      <c r="B9">
        <v>7</v>
      </c>
      <c r="C9">
        <v>174880</v>
      </c>
      <c r="D9">
        <v>65138</v>
      </c>
      <c r="E9">
        <v>105854</v>
      </c>
      <c r="F9">
        <v>209587</v>
      </c>
      <c r="G9">
        <v>86931</v>
      </c>
      <c r="H9">
        <v>119482</v>
      </c>
      <c r="I9">
        <v>155427</v>
      </c>
      <c r="J9">
        <v>60844</v>
      </c>
      <c r="K9">
        <v>94583</v>
      </c>
      <c r="L9">
        <v>157808</v>
      </c>
      <c r="M9">
        <v>67738</v>
      </c>
      <c r="N9">
        <v>90070</v>
      </c>
      <c r="O9">
        <v>158206</v>
      </c>
      <c r="P9">
        <v>59600</v>
      </c>
      <c r="Q9">
        <v>94512</v>
      </c>
      <c r="R9">
        <v>183087</v>
      </c>
      <c r="S9">
        <v>48040</v>
      </c>
      <c r="T9">
        <v>128048</v>
      </c>
      <c r="U9">
        <v>185256</v>
      </c>
      <c r="V9">
        <v>67899</v>
      </c>
      <c r="W9">
        <v>108623</v>
      </c>
      <c r="X9">
        <v>255401</v>
      </c>
      <c r="Y9">
        <v>221429</v>
      </c>
      <c r="Z9">
        <v>4394</v>
      </c>
      <c r="AA9">
        <v>19715</v>
      </c>
      <c r="AB9">
        <v>8606</v>
      </c>
      <c r="AC9">
        <v>1077</v>
      </c>
      <c r="AD9">
        <v>15</v>
      </c>
      <c r="AE9">
        <v>18504</v>
      </c>
      <c r="AF9">
        <v>7896</v>
      </c>
      <c r="AG9">
        <v>91</v>
      </c>
      <c r="AH9">
        <v>315</v>
      </c>
      <c r="AI9">
        <v>0</v>
      </c>
      <c r="AJ9">
        <v>351505</v>
      </c>
      <c r="AK9">
        <v>291857</v>
      </c>
      <c r="AL9">
        <v>9579</v>
      </c>
      <c r="AM9">
        <v>28332</v>
      </c>
      <c r="AN9">
        <v>20590</v>
      </c>
      <c r="AO9">
        <v>1752</v>
      </c>
      <c r="AP9">
        <v>260</v>
      </c>
      <c r="AQ9">
        <v>0</v>
      </c>
      <c r="AR9">
        <v>0</v>
      </c>
      <c r="AS9">
        <v>253133</v>
      </c>
      <c r="AT9">
        <v>219679</v>
      </c>
      <c r="AU9">
        <v>3916</v>
      </c>
      <c r="AV9">
        <v>19918</v>
      </c>
      <c r="AW9">
        <v>8236</v>
      </c>
      <c r="AX9">
        <v>995</v>
      </c>
      <c r="AY9">
        <v>50</v>
      </c>
      <c r="AZ9">
        <v>18812</v>
      </c>
      <c r="BA9">
        <v>7586</v>
      </c>
      <c r="BB9">
        <v>112</v>
      </c>
      <c r="BC9">
        <v>388</v>
      </c>
      <c r="BD9">
        <v>0</v>
      </c>
      <c r="BE9">
        <v>349628</v>
      </c>
      <c r="BF9">
        <v>290649</v>
      </c>
      <c r="BG9">
        <v>9653</v>
      </c>
      <c r="BH9">
        <v>28573</v>
      </c>
      <c r="BI9">
        <v>19322</v>
      </c>
      <c r="BJ9">
        <v>1707</v>
      </c>
      <c r="BK9">
        <v>381</v>
      </c>
      <c r="BL9">
        <v>24829</v>
      </c>
      <c r="BM9">
        <v>16851</v>
      </c>
      <c r="BN9">
        <v>200</v>
      </c>
      <c r="BO9">
        <v>768</v>
      </c>
      <c r="BP9">
        <v>6637</v>
      </c>
      <c r="BQ9">
        <v>334328</v>
      </c>
      <c r="BR9">
        <v>283909</v>
      </c>
      <c r="BS9">
        <v>7331</v>
      </c>
      <c r="BT9">
        <v>27795</v>
      </c>
      <c r="BU9">
        <v>13846</v>
      </c>
      <c r="BV9">
        <v>1857</v>
      </c>
      <c r="BW9">
        <v>322</v>
      </c>
      <c r="BX9">
        <v>0</v>
      </c>
      <c r="BY9">
        <v>0</v>
      </c>
      <c r="BZ9">
        <v>245195</v>
      </c>
      <c r="CA9">
        <v>210907</v>
      </c>
      <c r="CB9">
        <v>4446</v>
      </c>
      <c r="CC9">
        <v>19966</v>
      </c>
      <c r="CD9">
        <v>8846</v>
      </c>
      <c r="CE9">
        <v>1269</v>
      </c>
      <c r="CF9">
        <v>189</v>
      </c>
      <c r="CG9">
        <v>0</v>
      </c>
      <c r="CH9">
        <v>0</v>
      </c>
      <c r="CI9">
        <v>276375</v>
      </c>
      <c r="CJ9">
        <v>225983</v>
      </c>
      <c r="CK9">
        <v>7224</v>
      </c>
      <c r="CL9">
        <v>17933</v>
      </c>
      <c r="CM9">
        <v>15526</v>
      </c>
      <c r="CN9">
        <v>298</v>
      </c>
      <c r="CO9">
        <v>138</v>
      </c>
      <c r="CP9">
        <v>737</v>
      </c>
      <c r="CQ9">
        <v>8536</v>
      </c>
      <c r="CR9">
        <v>365799</v>
      </c>
      <c r="CS9">
        <v>292179</v>
      </c>
      <c r="CT9">
        <v>11541</v>
      </c>
      <c r="CU9">
        <v>28018</v>
      </c>
      <c r="CV9">
        <v>26356</v>
      </c>
      <c r="CW9">
        <v>6065</v>
      </c>
      <c r="CX9">
        <v>547</v>
      </c>
      <c r="CY9">
        <v>276375</v>
      </c>
      <c r="CZ9">
        <v>225983</v>
      </c>
      <c r="DA9">
        <v>7224</v>
      </c>
      <c r="DB9">
        <v>19999</v>
      </c>
      <c r="DC9">
        <v>17481</v>
      </c>
      <c r="DD9">
        <v>4398</v>
      </c>
      <c r="DE9">
        <v>348</v>
      </c>
    </row>
    <row r="10" spans="1:109" x14ac:dyDescent="0.25">
      <c r="A10">
        <v>8</v>
      </c>
      <c r="B10">
        <v>8</v>
      </c>
      <c r="C10">
        <v>172935</v>
      </c>
      <c r="D10">
        <v>91512</v>
      </c>
      <c r="E10">
        <v>77767</v>
      </c>
      <c r="F10">
        <v>199591</v>
      </c>
      <c r="G10">
        <v>112586</v>
      </c>
      <c r="H10">
        <v>84131</v>
      </c>
      <c r="I10">
        <v>155086</v>
      </c>
      <c r="J10">
        <v>86361</v>
      </c>
      <c r="K10">
        <v>68725</v>
      </c>
      <c r="L10">
        <v>155738</v>
      </c>
      <c r="M10">
        <v>91768</v>
      </c>
      <c r="N10">
        <v>63970</v>
      </c>
      <c r="O10">
        <v>156487</v>
      </c>
      <c r="P10">
        <v>83484</v>
      </c>
      <c r="Q10">
        <v>68866</v>
      </c>
      <c r="R10">
        <v>184348</v>
      </c>
      <c r="S10">
        <v>77571</v>
      </c>
      <c r="T10">
        <v>99751</v>
      </c>
      <c r="U10">
        <v>186633</v>
      </c>
      <c r="V10">
        <v>97469</v>
      </c>
      <c r="W10">
        <v>81227</v>
      </c>
      <c r="X10">
        <v>264628</v>
      </c>
      <c r="Y10">
        <v>182105</v>
      </c>
      <c r="Z10">
        <v>3672</v>
      </c>
      <c r="AA10">
        <v>71920</v>
      </c>
      <c r="AB10">
        <v>4822</v>
      </c>
      <c r="AC10">
        <v>1698</v>
      </c>
      <c r="AD10">
        <v>30</v>
      </c>
      <c r="AE10">
        <v>69193</v>
      </c>
      <c r="AF10">
        <v>4103</v>
      </c>
      <c r="AG10">
        <v>360</v>
      </c>
      <c r="AH10">
        <v>865</v>
      </c>
      <c r="AI10">
        <v>0</v>
      </c>
      <c r="AJ10">
        <v>356014</v>
      </c>
      <c r="AK10">
        <v>226945</v>
      </c>
      <c r="AL10">
        <v>11090</v>
      </c>
      <c r="AM10">
        <v>102972</v>
      </c>
      <c r="AN10">
        <v>13978</v>
      </c>
      <c r="AO10">
        <v>2864</v>
      </c>
      <c r="AP10">
        <v>398</v>
      </c>
      <c r="AQ10">
        <v>0</v>
      </c>
      <c r="AR10">
        <v>0</v>
      </c>
      <c r="AS10">
        <v>263786</v>
      </c>
      <c r="AT10">
        <v>182220</v>
      </c>
      <c r="AU10">
        <v>3870</v>
      </c>
      <c r="AV10">
        <v>71373</v>
      </c>
      <c r="AW10">
        <v>4416</v>
      </c>
      <c r="AX10">
        <v>1519</v>
      </c>
      <c r="AY10">
        <v>50</v>
      </c>
      <c r="AZ10">
        <v>68910</v>
      </c>
      <c r="BA10">
        <v>3817</v>
      </c>
      <c r="BB10">
        <v>370</v>
      </c>
      <c r="BC10">
        <v>656</v>
      </c>
      <c r="BD10">
        <v>0</v>
      </c>
      <c r="BE10">
        <v>355589</v>
      </c>
      <c r="BF10">
        <v>227488</v>
      </c>
      <c r="BG10">
        <v>10644</v>
      </c>
      <c r="BH10">
        <v>102577</v>
      </c>
      <c r="BI10">
        <v>13598</v>
      </c>
      <c r="BJ10">
        <v>2470</v>
      </c>
      <c r="BK10">
        <v>216</v>
      </c>
      <c r="BL10">
        <v>94586</v>
      </c>
      <c r="BM10">
        <v>11188</v>
      </c>
      <c r="BN10">
        <v>404</v>
      </c>
      <c r="BO10">
        <v>1151</v>
      </c>
      <c r="BP10">
        <v>10077</v>
      </c>
      <c r="BQ10">
        <v>348568</v>
      </c>
      <c r="BR10">
        <v>231950</v>
      </c>
      <c r="BS10">
        <v>9454</v>
      </c>
      <c r="BT10">
        <v>96996</v>
      </c>
      <c r="BU10">
        <v>9033</v>
      </c>
      <c r="BV10">
        <v>2474</v>
      </c>
      <c r="BW10">
        <v>491</v>
      </c>
      <c r="BX10">
        <v>0</v>
      </c>
      <c r="BY10">
        <v>0</v>
      </c>
      <c r="BZ10">
        <v>266237</v>
      </c>
      <c r="CA10">
        <v>185032</v>
      </c>
      <c r="CB10">
        <v>5984</v>
      </c>
      <c r="CC10">
        <v>67958</v>
      </c>
      <c r="CD10">
        <v>6359</v>
      </c>
      <c r="CE10">
        <v>1746</v>
      </c>
      <c r="CF10">
        <v>296</v>
      </c>
      <c r="CG10">
        <v>0</v>
      </c>
      <c r="CH10">
        <v>0</v>
      </c>
      <c r="CI10">
        <v>282443</v>
      </c>
      <c r="CJ10">
        <v>181043</v>
      </c>
      <c r="CK10">
        <v>10317</v>
      </c>
      <c r="CL10">
        <v>70418</v>
      </c>
      <c r="CM10">
        <v>9668</v>
      </c>
      <c r="CN10">
        <v>437</v>
      </c>
      <c r="CO10">
        <v>277</v>
      </c>
      <c r="CP10">
        <v>1082</v>
      </c>
      <c r="CQ10">
        <v>9201</v>
      </c>
      <c r="CR10">
        <v>363954</v>
      </c>
      <c r="CS10">
        <v>221835</v>
      </c>
      <c r="CT10">
        <v>16433</v>
      </c>
      <c r="CU10">
        <v>103605</v>
      </c>
      <c r="CV10">
        <v>15501</v>
      </c>
      <c r="CW10">
        <v>6821</v>
      </c>
      <c r="CX10">
        <v>801</v>
      </c>
      <c r="CY10">
        <v>282443</v>
      </c>
      <c r="CZ10">
        <v>181043</v>
      </c>
      <c r="DA10">
        <v>10317</v>
      </c>
      <c r="DB10">
        <v>74945</v>
      </c>
      <c r="DC10">
        <v>11054</v>
      </c>
      <c r="DD10">
        <v>4958</v>
      </c>
      <c r="DE10">
        <v>542</v>
      </c>
    </row>
    <row r="11" spans="1:109" x14ac:dyDescent="0.25">
      <c r="A11">
        <v>9</v>
      </c>
      <c r="B11">
        <v>9</v>
      </c>
      <c r="C11">
        <v>138474</v>
      </c>
      <c r="D11">
        <v>77320</v>
      </c>
      <c r="E11">
        <v>57772</v>
      </c>
      <c r="F11">
        <v>157669</v>
      </c>
      <c r="G11">
        <v>92818</v>
      </c>
      <c r="H11">
        <v>62261</v>
      </c>
      <c r="I11">
        <v>123129</v>
      </c>
      <c r="J11">
        <v>72203</v>
      </c>
      <c r="K11">
        <v>50926</v>
      </c>
      <c r="L11">
        <v>123546</v>
      </c>
      <c r="M11">
        <v>76713</v>
      </c>
      <c r="N11">
        <v>46833</v>
      </c>
      <c r="O11">
        <v>124442</v>
      </c>
      <c r="P11">
        <v>69615</v>
      </c>
      <c r="Q11">
        <v>51084</v>
      </c>
      <c r="R11">
        <v>149682</v>
      </c>
      <c r="S11">
        <v>68643</v>
      </c>
      <c r="T11">
        <v>74347</v>
      </c>
      <c r="U11">
        <v>152393</v>
      </c>
      <c r="V11">
        <v>84081</v>
      </c>
      <c r="W11">
        <v>61458</v>
      </c>
      <c r="X11">
        <v>249592</v>
      </c>
      <c r="Y11">
        <v>171345</v>
      </c>
      <c r="Z11">
        <v>4773</v>
      </c>
      <c r="AA11">
        <v>67940</v>
      </c>
      <c r="AB11">
        <v>3351</v>
      </c>
      <c r="AC11">
        <v>1448</v>
      </c>
      <c r="AD11">
        <v>268</v>
      </c>
      <c r="AE11">
        <v>65331</v>
      </c>
      <c r="AF11">
        <v>2611</v>
      </c>
      <c r="AG11">
        <v>170</v>
      </c>
      <c r="AH11">
        <v>754</v>
      </c>
      <c r="AI11">
        <v>0</v>
      </c>
      <c r="AJ11">
        <v>335386</v>
      </c>
      <c r="AK11">
        <v>209307</v>
      </c>
      <c r="AL11">
        <v>12520</v>
      </c>
      <c r="AM11">
        <v>105291</v>
      </c>
      <c r="AN11">
        <v>7573</v>
      </c>
      <c r="AO11">
        <v>2989</v>
      </c>
      <c r="AP11">
        <v>458</v>
      </c>
      <c r="AQ11">
        <v>0</v>
      </c>
      <c r="AR11">
        <v>0</v>
      </c>
      <c r="AS11">
        <v>248536</v>
      </c>
      <c r="AT11">
        <v>171797</v>
      </c>
      <c r="AU11">
        <v>4439</v>
      </c>
      <c r="AV11">
        <v>67228</v>
      </c>
      <c r="AW11">
        <v>2914</v>
      </c>
      <c r="AX11">
        <v>1405</v>
      </c>
      <c r="AY11">
        <v>364</v>
      </c>
      <c r="AZ11">
        <v>64814</v>
      </c>
      <c r="BA11">
        <v>2306</v>
      </c>
      <c r="BB11">
        <v>197</v>
      </c>
      <c r="BC11">
        <v>693</v>
      </c>
      <c r="BD11">
        <v>0</v>
      </c>
      <c r="BE11">
        <v>333428</v>
      </c>
      <c r="BF11">
        <v>210017</v>
      </c>
      <c r="BG11">
        <v>11578</v>
      </c>
      <c r="BH11">
        <v>103987</v>
      </c>
      <c r="BI11">
        <v>7008</v>
      </c>
      <c r="BJ11">
        <v>2692</v>
      </c>
      <c r="BK11">
        <v>600</v>
      </c>
      <c r="BL11">
        <v>95605</v>
      </c>
      <c r="BM11">
        <v>5303</v>
      </c>
      <c r="BN11">
        <v>253</v>
      </c>
      <c r="BO11">
        <v>683</v>
      </c>
      <c r="BP11">
        <v>9581</v>
      </c>
      <c r="BQ11">
        <v>331509</v>
      </c>
      <c r="BR11">
        <v>215294</v>
      </c>
      <c r="BS11">
        <v>8593</v>
      </c>
      <c r="BT11">
        <v>99790</v>
      </c>
      <c r="BU11">
        <v>6672</v>
      </c>
      <c r="BV11">
        <v>2621</v>
      </c>
      <c r="BW11">
        <v>482</v>
      </c>
      <c r="BX11">
        <v>0</v>
      </c>
      <c r="BY11">
        <v>0</v>
      </c>
      <c r="BZ11">
        <v>254983</v>
      </c>
      <c r="CA11">
        <v>175770</v>
      </c>
      <c r="CB11">
        <v>5636</v>
      </c>
      <c r="CC11">
        <v>67141</v>
      </c>
      <c r="CD11">
        <v>5426</v>
      </c>
      <c r="CE11">
        <v>1896</v>
      </c>
      <c r="CF11">
        <v>318</v>
      </c>
      <c r="CG11">
        <v>0</v>
      </c>
      <c r="CH11">
        <v>0</v>
      </c>
      <c r="CI11">
        <v>268961</v>
      </c>
      <c r="CJ11">
        <v>171865</v>
      </c>
      <c r="CK11">
        <v>10101</v>
      </c>
      <c r="CL11">
        <v>69505</v>
      </c>
      <c r="CM11">
        <v>6773</v>
      </c>
      <c r="CN11">
        <v>387</v>
      </c>
      <c r="CO11">
        <v>96</v>
      </c>
      <c r="CP11">
        <v>1103</v>
      </c>
      <c r="CQ11">
        <v>9131</v>
      </c>
      <c r="CR11">
        <v>343223</v>
      </c>
      <c r="CS11">
        <v>203947</v>
      </c>
      <c r="CT11">
        <v>16014</v>
      </c>
      <c r="CU11">
        <v>107208</v>
      </c>
      <c r="CV11">
        <v>10342</v>
      </c>
      <c r="CW11">
        <v>6039</v>
      </c>
      <c r="CX11">
        <v>503</v>
      </c>
      <c r="CY11">
        <v>268961</v>
      </c>
      <c r="CZ11">
        <v>171865</v>
      </c>
      <c r="DA11">
        <v>10101</v>
      </c>
      <c r="DB11">
        <v>73978</v>
      </c>
      <c r="DC11">
        <v>8475</v>
      </c>
      <c r="DD11">
        <v>4468</v>
      </c>
      <c r="DE11">
        <v>323</v>
      </c>
    </row>
    <row r="12" spans="1:109" x14ac:dyDescent="0.25">
      <c r="A12">
        <v>10</v>
      </c>
      <c r="B12">
        <v>10</v>
      </c>
      <c r="C12">
        <v>137061</v>
      </c>
      <c r="D12">
        <v>42479</v>
      </c>
      <c r="E12">
        <v>91176</v>
      </c>
      <c r="F12">
        <v>165093</v>
      </c>
      <c r="G12">
        <v>48549</v>
      </c>
      <c r="H12">
        <v>114099</v>
      </c>
      <c r="I12">
        <v>117845</v>
      </c>
      <c r="J12">
        <v>38443</v>
      </c>
      <c r="K12">
        <v>79402</v>
      </c>
      <c r="L12">
        <v>118433</v>
      </c>
      <c r="M12">
        <v>47620</v>
      </c>
      <c r="N12">
        <v>70813</v>
      </c>
      <c r="O12">
        <v>119128</v>
      </c>
      <c r="P12">
        <v>38377</v>
      </c>
      <c r="Q12">
        <v>77062</v>
      </c>
      <c r="R12">
        <v>150122</v>
      </c>
      <c r="S12">
        <v>37527</v>
      </c>
      <c r="T12">
        <v>105663</v>
      </c>
      <c r="U12">
        <v>151347</v>
      </c>
      <c r="V12">
        <v>45214</v>
      </c>
      <c r="W12">
        <v>99765</v>
      </c>
      <c r="X12">
        <v>268640</v>
      </c>
      <c r="Y12">
        <v>245240</v>
      </c>
      <c r="Z12">
        <v>3484</v>
      </c>
      <c r="AA12">
        <v>15949</v>
      </c>
      <c r="AB12">
        <v>1544</v>
      </c>
      <c r="AC12">
        <v>2140</v>
      </c>
      <c r="AD12">
        <v>55</v>
      </c>
      <c r="AE12">
        <v>13940</v>
      </c>
      <c r="AF12">
        <v>1035</v>
      </c>
      <c r="AG12">
        <v>465</v>
      </c>
      <c r="AH12">
        <v>501</v>
      </c>
      <c r="AI12">
        <v>0</v>
      </c>
      <c r="AJ12">
        <v>350231</v>
      </c>
      <c r="AK12">
        <v>312349</v>
      </c>
      <c r="AL12">
        <v>8097</v>
      </c>
      <c r="AM12">
        <v>24290</v>
      </c>
      <c r="AN12">
        <v>3401</v>
      </c>
      <c r="AO12">
        <v>3273</v>
      </c>
      <c r="AP12">
        <v>237</v>
      </c>
      <c r="AQ12">
        <v>0</v>
      </c>
      <c r="AR12">
        <v>0</v>
      </c>
      <c r="AS12">
        <v>267800</v>
      </c>
      <c r="AT12">
        <v>244975</v>
      </c>
      <c r="AU12">
        <v>3210</v>
      </c>
      <c r="AV12">
        <v>15805</v>
      </c>
      <c r="AW12">
        <v>1504</v>
      </c>
      <c r="AX12">
        <v>2032</v>
      </c>
      <c r="AY12">
        <v>65</v>
      </c>
      <c r="AZ12">
        <v>13853</v>
      </c>
      <c r="BA12">
        <v>1083</v>
      </c>
      <c r="BB12">
        <v>431</v>
      </c>
      <c r="BC12">
        <v>425</v>
      </c>
      <c r="BD12">
        <v>0</v>
      </c>
      <c r="BE12">
        <v>350154</v>
      </c>
      <c r="BF12">
        <v>312755</v>
      </c>
      <c r="BG12">
        <v>7857</v>
      </c>
      <c r="BH12">
        <v>24088</v>
      </c>
      <c r="BI12">
        <v>3283</v>
      </c>
      <c r="BJ12">
        <v>3216</v>
      </c>
      <c r="BK12">
        <v>277</v>
      </c>
      <c r="BL12">
        <v>17123</v>
      </c>
      <c r="BM12">
        <v>2256</v>
      </c>
      <c r="BN12">
        <v>502</v>
      </c>
      <c r="BO12">
        <v>216</v>
      </c>
      <c r="BP12">
        <v>9324</v>
      </c>
      <c r="BQ12">
        <v>352125</v>
      </c>
      <c r="BR12">
        <v>317804</v>
      </c>
      <c r="BS12">
        <v>6413</v>
      </c>
      <c r="BT12">
        <v>23033</v>
      </c>
      <c r="BU12">
        <v>2630</v>
      </c>
      <c r="BV12">
        <v>2862</v>
      </c>
      <c r="BW12">
        <v>265</v>
      </c>
      <c r="BX12">
        <v>0</v>
      </c>
      <c r="BY12">
        <v>0</v>
      </c>
      <c r="BZ12">
        <v>268001</v>
      </c>
      <c r="CA12">
        <v>245113</v>
      </c>
      <c r="CB12">
        <v>3762</v>
      </c>
      <c r="CC12">
        <v>15715</v>
      </c>
      <c r="CD12">
        <v>1694</v>
      </c>
      <c r="CE12">
        <v>2048</v>
      </c>
      <c r="CF12">
        <v>145</v>
      </c>
      <c r="CG12">
        <v>0</v>
      </c>
      <c r="CH12">
        <v>0</v>
      </c>
      <c r="CI12">
        <v>273561</v>
      </c>
      <c r="CJ12">
        <v>240902</v>
      </c>
      <c r="CK12">
        <v>5697</v>
      </c>
      <c r="CL12">
        <v>14902</v>
      </c>
      <c r="CM12">
        <v>1534</v>
      </c>
      <c r="CN12">
        <v>618</v>
      </c>
      <c r="CO12">
        <v>97</v>
      </c>
      <c r="CP12">
        <v>733</v>
      </c>
      <c r="CQ12">
        <v>9078</v>
      </c>
      <c r="CR12">
        <v>352650</v>
      </c>
      <c r="CS12">
        <v>304970</v>
      </c>
      <c r="CT12">
        <v>9349</v>
      </c>
      <c r="CU12">
        <v>25345</v>
      </c>
      <c r="CV12">
        <v>3395</v>
      </c>
      <c r="CW12">
        <v>8269</v>
      </c>
      <c r="CX12">
        <v>465</v>
      </c>
      <c r="CY12">
        <v>273561</v>
      </c>
      <c r="CZ12">
        <v>240902</v>
      </c>
      <c r="DA12">
        <v>5697</v>
      </c>
      <c r="DB12">
        <v>17445</v>
      </c>
      <c r="DC12">
        <v>2251</v>
      </c>
      <c r="DD12">
        <v>6069</v>
      </c>
      <c r="DE12">
        <v>283</v>
      </c>
    </row>
    <row r="13" spans="1:109" x14ac:dyDescent="0.25">
      <c r="A13">
        <v>11</v>
      </c>
      <c r="B13">
        <v>11</v>
      </c>
      <c r="C13">
        <v>147415</v>
      </c>
      <c r="D13">
        <v>85316</v>
      </c>
      <c r="E13">
        <v>58210</v>
      </c>
      <c r="F13">
        <v>170414</v>
      </c>
      <c r="G13">
        <v>98678</v>
      </c>
      <c r="H13">
        <v>68860</v>
      </c>
      <c r="I13">
        <v>127562</v>
      </c>
      <c r="J13">
        <v>77880</v>
      </c>
      <c r="K13">
        <v>49682</v>
      </c>
      <c r="L13">
        <v>128649</v>
      </c>
      <c r="M13">
        <v>85620</v>
      </c>
      <c r="N13">
        <v>43029</v>
      </c>
      <c r="O13">
        <v>129933</v>
      </c>
      <c r="P13">
        <v>76724</v>
      </c>
      <c r="Q13">
        <v>48862</v>
      </c>
      <c r="R13">
        <v>162055</v>
      </c>
      <c r="S13">
        <v>79935</v>
      </c>
      <c r="T13">
        <v>74872</v>
      </c>
      <c r="U13">
        <v>165935</v>
      </c>
      <c r="V13">
        <v>93201</v>
      </c>
      <c r="W13">
        <v>63915</v>
      </c>
      <c r="X13">
        <v>265829</v>
      </c>
      <c r="Y13">
        <v>194233</v>
      </c>
      <c r="Z13">
        <v>11831</v>
      </c>
      <c r="AA13">
        <v>54479</v>
      </c>
      <c r="AB13">
        <v>3402</v>
      </c>
      <c r="AC13">
        <v>1693</v>
      </c>
      <c r="AD13">
        <v>95</v>
      </c>
      <c r="AE13">
        <v>51762</v>
      </c>
      <c r="AF13">
        <v>2838</v>
      </c>
      <c r="AG13">
        <v>400</v>
      </c>
      <c r="AH13">
        <v>335</v>
      </c>
      <c r="AI13">
        <v>0</v>
      </c>
      <c r="AJ13">
        <v>351901</v>
      </c>
      <c r="AK13">
        <v>241627</v>
      </c>
      <c r="AL13">
        <v>20581</v>
      </c>
      <c r="AM13">
        <v>80382</v>
      </c>
      <c r="AN13">
        <v>8869</v>
      </c>
      <c r="AO13">
        <v>3567</v>
      </c>
      <c r="AP13">
        <v>403</v>
      </c>
      <c r="AQ13">
        <v>0</v>
      </c>
      <c r="AR13">
        <v>0</v>
      </c>
      <c r="AS13">
        <v>265903</v>
      </c>
      <c r="AT13">
        <v>195277</v>
      </c>
      <c r="AU13">
        <v>10967</v>
      </c>
      <c r="AV13">
        <v>54130</v>
      </c>
      <c r="AW13">
        <v>3548</v>
      </c>
      <c r="AX13">
        <v>1719</v>
      </c>
      <c r="AY13">
        <v>99</v>
      </c>
      <c r="AZ13">
        <v>51305</v>
      </c>
      <c r="BA13">
        <v>3022</v>
      </c>
      <c r="BB13">
        <v>446</v>
      </c>
      <c r="BC13">
        <v>386</v>
      </c>
      <c r="BD13">
        <v>0</v>
      </c>
      <c r="BE13">
        <v>351881</v>
      </c>
      <c r="BF13">
        <v>243418</v>
      </c>
      <c r="BG13">
        <v>19305</v>
      </c>
      <c r="BH13">
        <v>79946</v>
      </c>
      <c r="BI13">
        <v>9135</v>
      </c>
      <c r="BJ13">
        <v>3710</v>
      </c>
      <c r="BK13">
        <v>364</v>
      </c>
      <c r="BL13">
        <v>69633</v>
      </c>
      <c r="BM13">
        <v>6668</v>
      </c>
      <c r="BN13">
        <v>617</v>
      </c>
      <c r="BO13">
        <v>1019</v>
      </c>
      <c r="BP13">
        <v>11135</v>
      </c>
      <c r="BQ13">
        <v>356508</v>
      </c>
      <c r="BR13">
        <v>253121</v>
      </c>
      <c r="BS13">
        <v>16316</v>
      </c>
      <c r="BT13">
        <v>78725</v>
      </c>
      <c r="BU13">
        <v>8138</v>
      </c>
      <c r="BV13">
        <v>3108</v>
      </c>
      <c r="BW13">
        <v>303</v>
      </c>
      <c r="BX13">
        <v>0</v>
      </c>
      <c r="BY13">
        <v>0</v>
      </c>
      <c r="BZ13">
        <v>273067</v>
      </c>
      <c r="CA13">
        <v>202927</v>
      </c>
      <c r="CB13">
        <v>9735</v>
      </c>
      <c r="CC13">
        <v>53604</v>
      </c>
      <c r="CD13">
        <v>5921</v>
      </c>
      <c r="CE13">
        <v>2209</v>
      </c>
      <c r="CF13">
        <v>211</v>
      </c>
      <c r="CG13">
        <v>0</v>
      </c>
      <c r="CH13">
        <v>0</v>
      </c>
      <c r="CI13">
        <v>276456</v>
      </c>
      <c r="CJ13">
        <v>192497</v>
      </c>
      <c r="CK13">
        <v>13769</v>
      </c>
      <c r="CL13">
        <v>53054</v>
      </c>
      <c r="CM13">
        <v>5477</v>
      </c>
      <c r="CN13">
        <v>547</v>
      </c>
      <c r="CO13">
        <v>87</v>
      </c>
      <c r="CP13">
        <v>1051</v>
      </c>
      <c r="CQ13">
        <v>9974</v>
      </c>
      <c r="CR13">
        <v>353974</v>
      </c>
      <c r="CS13">
        <v>234211</v>
      </c>
      <c r="CT13">
        <v>21763</v>
      </c>
      <c r="CU13">
        <v>83364</v>
      </c>
      <c r="CV13">
        <v>9123</v>
      </c>
      <c r="CW13">
        <v>7197</v>
      </c>
      <c r="CX13">
        <v>345</v>
      </c>
      <c r="CY13">
        <v>276456</v>
      </c>
      <c r="CZ13">
        <v>192497</v>
      </c>
      <c r="DA13">
        <v>13769</v>
      </c>
      <c r="DB13">
        <v>58126</v>
      </c>
      <c r="DC13">
        <v>6844</v>
      </c>
      <c r="DD13">
        <v>5298</v>
      </c>
      <c r="DE13">
        <v>229</v>
      </c>
    </row>
    <row r="14" spans="1:109" x14ac:dyDescent="0.25">
      <c r="A14">
        <v>12</v>
      </c>
      <c r="B14">
        <v>12</v>
      </c>
      <c r="C14">
        <v>144663</v>
      </c>
      <c r="D14">
        <v>37455</v>
      </c>
      <c r="E14">
        <v>103213</v>
      </c>
      <c r="F14">
        <v>172119</v>
      </c>
      <c r="G14">
        <v>42112</v>
      </c>
      <c r="H14">
        <v>127291</v>
      </c>
      <c r="I14">
        <v>124728</v>
      </c>
      <c r="J14">
        <v>34004</v>
      </c>
      <c r="K14">
        <v>90724</v>
      </c>
      <c r="L14">
        <v>125782</v>
      </c>
      <c r="M14">
        <v>44607</v>
      </c>
      <c r="N14">
        <v>81175</v>
      </c>
      <c r="O14">
        <v>126015</v>
      </c>
      <c r="P14">
        <v>33517</v>
      </c>
      <c r="Q14">
        <v>88494</v>
      </c>
      <c r="R14">
        <v>158570</v>
      </c>
      <c r="S14">
        <v>33600</v>
      </c>
      <c r="T14">
        <v>116930</v>
      </c>
      <c r="U14">
        <v>160841</v>
      </c>
      <c r="V14">
        <v>38826</v>
      </c>
      <c r="W14">
        <v>114590</v>
      </c>
      <c r="X14">
        <v>261445</v>
      </c>
      <c r="Y14">
        <v>238418</v>
      </c>
      <c r="Z14">
        <v>7206</v>
      </c>
      <c r="AA14">
        <v>12882</v>
      </c>
      <c r="AB14">
        <v>1219</v>
      </c>
      <c r="AC14">
        <v>1663</v>
      </c>
      <c r="AD14">
        <v>70</v>
      </c>
      <c r="AE14">
        <v>11304</v>
      </c>
      <c r="AF14">
        <v>871</v>
      </c>
      <c r="AG14">
        <v>506</v>
      </c>
      <c r="AH14">
        <v>239</v>
      </c>
      <c r="AI14">
        <v>0</v>
      </c>
      <c r="AJ14">
        <v>344368</v>
      </c>
      <c r="AK14">
        <v>306118</v>
      </c>
      <c r="AL14">
        <v>12745</v>
      </c>
      <c r="AM14">
        <v>20947</v>
      </c>
      <c r="AN14">
        <v>2960</v>
      </c>
      <c r="AO14">
        <v>2663</v>
      </c>
      <c r="AP14">
        <v>211</v>
      </c>
      <c r="AQ14">
        <v>0</v>
      </c>
      <c r="AR14">
        <v>0</v>
      </c>
      <c r="AS14">
        <v>261953</v>
      </c>
      <c r="AT14">
        <v>239071</v>
      </c>
      <c r="AU14">
        <v>7042</v>
      </c>
      <c r="AV14">
        <v>12705</v>
      </c>
      <c r="AW14">
        <v>1383</v>
      </c>
      <c r="AX14">
        <v>1636</v>
      </c>
      <c r="AY14">
        <v>79</v>
      </c>
      <c r="AZ14">
        <v>11227</v>
      </c>
      <c r="BA14">
        <v>1019</v>
      </c>
      <c r="BB14">
        <v>504</v>
      </c>
      <c r="BC14">
        <v>212</v>
      </c>
      <c r="BD14">
        <v>0</v>
      </c>
      <c r="BE14">
        <v>344971</v>
      </c>
      <c r="BF14">
        <v>307326</v>
      </c>
      <c r="BG14">
        <v>12361</v>
      </c>
      <c r="BH14">
        <v>20599</v>
      </c>
      <c r="BI14">
        <v>2910</v>
      </c>
      <c r="BJ14">
        <v>2581</v>
      </c>
      <c r="BK14">
        <v>225</v>
      </c>
      <c r="BL14">
        <v>15108</v>
      </c>
      <c r="BM14">
        <v>1912</v>
      </c>
      <c r="BN14">
        <v>576</v>
      </c>
      <c r="BO14">
        <v>535</v>
      </c>
      <c r="BP14">
        <v>7066</v>
      </c>
      <c r="BQ14">
        <v>352593</v>
      </c>
      <c r="BR14">
        <v>318267</v>
      </c>
      <c r="BS14">
        <v>10697</v>
      </c>
      <c r="BT14">
        <v>19595</v>
      </c>
      <c r="BU14">
        <v>2402</v>
      </c>
      <c r="BV14">
        <v>2584</v>
      </c>
      <c r="BW14">
        <v>197</v>
      </c>
      <c r="BX14">
        <v>0</v>
      </c>
      <c r="BY14">
        <v>0</v>
      </c>
      <c r="BZ14">
        <v>265594</v>
      </c>
      <c r="CA14">
        <v>244128</v>
      </c>
      <c r="CB14">
        <v>6326</v>
      </c>
      <c r="CC14">
        <v>12209</v>
      </c>
      <c r="CD14">
        <v>1562</v>
      </c>
      <c r="CE14">
        <v>1785</v>
      </c>
      <c r="CF14">
        <v>139</v>
      </c>
      <c r="CG14">
        <v>0</v>
      </c>
      <c r="CH14">
        <v>0</v>
      </c>
      <c r="CI14">
        <v>264185</v>
      </c>
      <c r="CJ14">
        <v>233773</v>
      </c>
      <c r="CK14">
        <v>8682</v>
      </c>
      <c r="CL14">
        <v>11308</v>
      </c>
      <c r="CM14">
        <v>1440</v>
      </c>
      <c r="CN14">
        <v>511</v>
      </c>
      <c r="CO14">
        <v>81</v>
      </c>
      <c r="CP14">
        <v>740</v>
      </c>
      <c r="CQ14">
        <v>7650</v>
      </c>
      <c r="CR14">
        <v>344510</v>
      </c>
      <c r="CS14">
        <v>298282</v>
      </c>
      <c r="CT14">
        <v>13842</v>
      </c>
      <c r="CU14">
        <v>21391</v>
      </c>
      <c r="CV14">
        <v>3160</v>
      </c>
      <c r="CW14">
        <v>6898</v>
      </c>
      <c r="CX14">
        <v>446</v>
      </c>
      <c r="CY14">
        <v>264185</v>
      </c>
      <c r="CZ14">
        <v>233773</v>
      </c>
      <c r="DA14">
        <v>8682</v>
      </c>
      <c r="DB14">
        <v>13636</v>
      </c>
      <c r="DC14">
        <v>2146</v>
      </c>
      <c r="DD14">
        <v>4943</v>
      </c>
      <c r="DE14">
        <v>281</v>
      </c>
    </row>
    <row r="15" spans="1:109" x14ac:dyDescent="0.25">
      <c r="A15">
        <v>13</v>
      </c>
      <c r="B15">
        <v>13</v>
      </c>
      <c r="C15">
        <v>151174</v>
      </c>
      <c r="D15">
        <v>74606</v>
      </c>
      <c r="E15">
        <v>72567</v>
      </c>
      <c r="F15">
        <v>183596</v>
      </c>
      <c r="G15">
        <v>87817</v>
      </c>
      <c r="H15">
        <v>93107</v>
      </c>
      <c r="I15">
        <v>129821</v>
      </c>
      <c r="J15">
        <v>69205</v>
      </c>
      <c r="K15">
        <v>60616</v>
      </c>
      <c r="L15">
        <v>133572</v>
      </c>
      <c r="M15">
        <v>78713</v>
      </c>
      <c r="N15">
        <v>54859</v>
      </c>
      <c r="O15">
        <v>134262</v>
      </c>
      <c r="P15">
        <v>68742</v>
      </c>
      <c r="Q15">
        <v>61301</v>
      </c>
      <c r="R15">
        <v>161346</v>
      </c>
      <c r="S15">
        <v>65486</v>
      </c>
      <c r="T15">
        <v>86608</v>
      </c>
      <c r="U15">
        <v>164603</v>
      </c>
      <c r="V15">
        <v>78058</v>
      </c>
      <c r="W15">
        <v>78812</v>
      </c>
      <c r="X15">
        <v>275670</v>
      </c>
      <c r="Y15">
        <v>226044</v>
      </c>
      <c r="Z15">
        <v>20573</v>
      </c>
      <c r="AA15">
        <v>24417</v>
      </c>
      <c r="AB15">
        <v>2543</v>
      </c>
      <c r="AC15">
        <v>1999</v>
      </c>
      <c r="AD15">
        <v>70</v>
      </c>
      <c r="AE15">
        <v>22067</v>
      </c>
      <c r="AF15">
        <v>1936</v>
      </c>
      <c r="AG15">
        <v>804</v>
      </c>
      <c r="AH15">
        <v>283</v>
      </c>
      <c r="AI15">
        <v>0</v>
      </c>
      <c r="AJ15">
        <v>358342</v>
      </c>
      <c r="AK15">
        <v>280963</v>
      </c>
      <c r="AL15">
        <v>33266</v>
      </c>
      <c r="AM15">
        <v>41078</v>
      </c>
      <c r="AN15">
        <v>5692</v>
      </c>
      <c r="AO15">
        <v>3731</v>
      </c>
      <c r="AP15">
        <v>361</v>
      </c>
      <c r="AQ15">
        <v>0</v>
      </c>
      <c r="AR15">
        <v>0</v>
      </c>
      <c r="AS15">
        <v>274730</v>
      </c>
      <c r="AT15">
        <v>226148</v>
      </c>
      <c r="AU15">
        <v>19930</v>
      </c>
      <c r="AV15">
        <v>24177</v>
      </c>
      <c r="AW15">
        <v>2276</v>
      </c>
      <c r="AX15">
        <v>2014</v>
      </c>
      <c r="AY15">
        <v>65</v>
      </c>
      <c r="AZ15">
        <v>22022</v>
      </c>
      <c r="BA15">
        <v>1690</v>
      </c>
      <c r="BB15">
        <v>733</v>
      </c>
      <c r="BC15">
        <v>379</v>
      </c>
      <c r="BD15">
        <v>0</v>
      </c>
      <c r="BE15">
        <v>358015</v>
      </c>
      <c r="BF15">
        <v>281782</v>
      </c>
      <c r="BG15">
        <v>32441</v>
      </c>
      <c r="BH15">
        <v>40968</v>
      </c>
      <c r="BI15">
        <v>5460</v>
      </c>
      <c r="BJ15">
        <v>3960</v>
      </c>
      <c r="BK15">
        <v>431</v>
      </c>
      <c r="BL15">
        <v>29755</v>
      </c>
      <c r="BM15">
        <v>3391</v>
      </c>
      <c r="BN15">
        <v>856</v>
      </c>
      <c r="BO15">
        <v>307</v>
      </c>
      <c r="BP15">
        <v>9416</v>
      </c>
      <c r="BQ15">
        <v>353704</v>
      </c>
      <c r="BR15">
        <v>284214</v>
      </c>
      <c r="BS15">
        <v>27315</v>
      </c>
      <c r="BT15">
        <v>38116</v>
      </c>
      <c r="BU15">
        <v>4345</v>
      </c>
      <c r="BV15">
        <v>3602</v>
      </c>
      <c r="BW15">
        <v>292</v>
      </c>
      <c r="BX15">
        <v>0</v>
      </c>
      <c r="BY15">
        <v>0</v>
      </c>
      <c r="BZ15">
        <v>269792</v>
      </c>
      <c r="CA15">
        <v>225269</v>
      </c>
      <c r="CB15">
        <v>16640</v>
      </c>
      <c r="CC15">
        <v>23987</v>
      </c>
      <c r="CD15">
        <v>2967</v>
      </c>
      <c r="CE15">
        <v>2420</v>
      </c>
      <c r="CF15">
        <v>179</v>
      </c>
      <c r="CG15">
        <v>0</v>
      </c>
      <c r="CH15">
        <v>0</v>
      </c>
      <c r="CI15">
        <v>286099</v>
      </c>
      <c r="CJ15">
        <v>226899</v>
      </c>
      <c r="CK15">
        <v>22958</v>
      </c>
      <c r="CL15">
        <v>21765</v>
      </c>
      <c r="CM15">
        <v>3017</v>
      </c>
      <c r="CN15">
        <v>493</v>
      </c>
      <c r="CO15">
        <v>51</v>
      </c>
      <c r="CP15">
        <v>712</v>
      </c>
      <c r="CQ15">
        <v>10204</v>
      </c>
      <c r="CR15">
        <v>364197</v>
      </c>
      <c r="CS15">
        <v>277071</v>
      </c>
      <c r="CT15">
        <v>35234</v>
      </c>
      <c r="CU15">
        <v>40390</v>
      </c>
      <c r="CV15">
        <v>5916</v>
      </c>
      <c r="CW15">
        <v>8162</v>
      </c>
      <c r="CX15">
        <v>428</v>
      </c>
      <c r="CY15">
        <v>286099</v>
      </c>
      <c r="CZ15">
        <v>226899</v>
      </c>
      <c r="DA15">
        <v>22958</v>
      </c>
      <c r="DB15">
        <v>26644</v>
      </c>
      <c r="DC15">
        <v>4139</v>
      </c>
      <c r="DD15">
        <v>5968</v>
      </c>
      <c r="DE15">
        <v>278</v>
      </c>
    </row>
    <row r="16" spans="1:109" x14ac:dyDescent="0.25">
      <c r="A16">
        <v>14</v>
      </c>
      <c r="B16">
        <v>14</v>
      </c>
      <c r="C16">
        <v>145946</v>
      </c>
      <c r="D16">
        <v>41722</v>
      </c>
      <c r="E16">
        <v>100840</v>
      </c>
      <c r="F16">
        <v>175729</v>
      </c>
      <c r="G16">
        <v>49708</v>
      </c>
      <c r="H16">
        <v>123529</v>
      </c>
      <c r="I16">
        <v>125941</v>
      </c>
      <c r="J16">
        <v>39506</v>
      </c>
      <c r="K16">
        <v>86435</v>
      </c>
      <c r="L16">
        <v>126832</v>
      </c>
      <c r="M16">
        <v>45716</v>
      </c>
      <c r="N16">
        <v>81116</v>
      </c>
      <c r="O16">
        <v>127581</v>
      </c>
      <c r="P16">
        <v>38520</v>
      </c>
      <c r="Q16">
        <v>84977</v>
      </c>
      <c r="R16">
        <v>159049</v>
      </c>
      <c r="S16">
        <v>35004</v>
      </c>
      <c r="T16">
        <v>117272</v>
      </c>
      <c r="U16">
        <v>160424</v>
      </c>
      <c r="V16">
        <v>42526</v>
      </c>
      <c r="W16">
        <v>111300</v>
      </c>
      <c r="X16">
        <v>268400</v>
      </c>
      <c r="Y16">
        <v>256610</v>
      </c>
      <c r="Z16">
        <v>3074</v>
      </c>
      <c r="AA16">
        <v>4922</v>
      </c>
      <c r="AB16">
        <v>1486</v>
      </c>
      <c r="AC16">
        <v>2028</v>
      </c>
      <c r="AD16">
        <v>39</v>
      </c>
      <c r="AE16">
        <v>4308</v>
      </c>
      <c r="AF16">
        <v>1126</v>
      </c>
      <c r="AG16">
        <v>482</v>
      </c>
      <c r="AH16">
        <v>243</v>
      </c>
      <c r="AI16">
        <v>0</v>
      </c>
      <c r="AJ16">
        <v>351647</v>
      </c>
      <c r="AK16">
        <v>331207</v>
      </c>
      <c r="AL16">
        <v>5733</v>
      </c>
      <c r="AM16">
        <v>8247</v>
      </c>
      <c r="AN16">
        <v>4048</v>
      </c>
      <c r="AO16">
        <v>2764</v>
      </c>
      <c r="AP16">
        <v>226</v>
      </c>
      <c r="AQ16">
        <v>0</v>
      </c>
      <c r="AR16">
        <v>0</v>
      </c>
      <c r="AS16">
        <v>267205</v>
      </c>
      <c r="AT16">
        <v>255600</v>
      </c>
      <c r="AU16">
        <v>3027</v>
      </c>
      <c r="AV16">
        <v>4695</v>
      </c>
      <c r="AW16">
        <v>1398</v>
      </c>
      <c r="AX16">
        <v>2186</v>
      </c>
      <c r="AY16">
        <v>39</v>
      </c>
      <c r="AZ16">
        <v>4075</v>
      </c>
      <c r="BA16">
        <v>1054</v>
      </c>
      <c r="BB16">
        <v>661</v>
      </c>
      <c r="BC16">
        <v>204</v>
      </c>
      <c r="BD16">
        <v>0</v>
      </c>
      <c r="BE16">
        <v>351150</v>
      </c>
      <c r="BF16">
        <v>330659</v>
      </c>
      <c r="BG16">
        <v>5550</v>
      </c>
      <c r="BH16">
        <v>8055</v>
      </c>
      <c r="BI16">
        <v>3996</v>
      </c>
      <c r="BJ16">
        <v>3158</v>
      </c>
      <c r="BK16">
        <v>262</v>
      </c>
      <c r="BL16">
        <v>5320</v>
      </c>
      <c r="BM16">
        <v>2972</v>
      </c>
      <c r="BN16">
        <v>747</v>
      </c>
      <c r="BO16">
        <v>516</v>
      </c>
      <c r="BP16">
        <v>5299</v>
      </c>
      <c r="BQ16">
        <v>350258</v>
      </c>
      <c r="BR16">
        <v>333145</v>
      </c>
      <c r="BS16">
        <v>4296</v>
      </c>
      <c r="BT16">
        <v>6685</v>
      </c>
      <c r="BU16">
        <v>3129</v>
      </c>
      <c r="BV16">
        <v>3140</v>
      </c>
      <c r="BW16">
        <v>219</v>
      </c>
      <c r="BX16">
        <v>0</v>
      </c>
      <c r="BY16">
        <v>0</v>
      </c>
      <c r="BZ16">
        <v>263405</v>
      </c>
      <c r="CA16">
        <v>252275</v>
      </c>
      <c r="CB16">
        <v>2558</v>
      </c>
      <c r="CC16">
        <v>4218</v>
      </c>
      <c r="CD16">
        <v>2027</v>
      </c>
      <c r="CE16">
        <v>2410</v>
      </c>
      <c r="CF16">
        <v>134</v>
      </c>
      <c r="CG16">
        <v>0</v>
      </c>
      <c r="CH16">
        <v>0</v>
      </c>
      <c r="CI16">
        <v>273573</v>
      </c>
      <c r="CJ16">
        <v>252463</v>
      </c>
      <c r="CK16">
        <v>4112</v>
      </c>
      <c r="CL16">
        <v>4431</v>
      </c>
      <c r="CM16">
        <v>2292</v>
      </c>
      <c r="CN16">
        <v>637</v>
      </c>
      <c r="CO16">
        <v>50</v>
      </c>
      <c r="CP16">
        <v>606</v>
      </c>
      <c r="CQ16">
        <v>8982</v>
      </c>
      <c r="CR16">
        <v>353762</v>
      </c>
      <c r="CS16">
        <v>322518</v>
      </c>
      <c r="CT16">
        <v>6712</v>
      </c>
      <c r="CU16">
        <v>9209</v>
      </c>
      <c r="CV16">
        <v>4487</v>
      </c>
      <c r="CW16">
        <v>8670</v>
      </c>
      <c r="CX16">
        <v>369</v>
      </c>
      <c r="CY16">
        <v>273573</v>
      </c>
      <c r="CZ16">
        <v>252463</v>
      </c>
      <c r="DA16">
        <v>4112</v>
      </c>
      <c r="DB16">
        <v>5798</v>
      </c>
      <c r="DC16">
        <v>3050</v>
      </c>
      <c r="DD16">
        <v>6453</v>
      </c>
      <c r="DE16">
        <v>199</v>
      </c>
    </row>
    <row r="17" spans="1:109" x14ac:dyDescent="0.25">
      <c r="A17">
        <v>15</v>
      </c>
      <c r="B17">
        <v>15</v>
      </c>
      <c r="C17">
        <v>122105</v>
      </c>
      <c r="D17">
        <v>91938</v>
      </c>
      <c r="E17">
        <v>27499</v>
      </c>
      <c r="F17">
        <v>142519</v>
      </c>
      <c r="G17">
        <v>109122</v>
      </c>
      <c r="H17">
        <v>31251</v>
      </c>
      <c r="I17">
        <v>106647</v>
      </c>
      <c r="J17">
        <v>81296</v>
      </c>
      <c r="K17">
        <v>25351</v>
      </c>
      <c r="L17">
        <v>107753</v>
      </c>
      <c r="M17">
        <v>86949</v>
      </c>
      <c r="N17">
        <v>20804</v>
      </c>
      <c r="O17">
        <v>108019</v>
      </c>
      <c r="P17">
        <v>82615</v>
      </c>
      <c r="Q17">
        <v>22975</v>
      </c>
      <c r="R17">
        <v>131833</v>
      </c>
      <c r="S17">
        <v>89752</v>
      </c>
      <c r="T17">
        <v>36165</v>
      </c>
      <c r="U17">
        <v>135819</v>
      </c>
      <c r="V17">
        <v>102105</v>
      </c>
      <c r="W17">
        <v>28874</v>
      </c>
      <c r="X17">
        <v>233741</v>
      </c>
      <c r="Y17">
        <v>102931</v>
      </c>
      <c r="Z17">
        <v>7843</v>
      </c>
      <c r="AA17">
        <v>114182</v>
      </c>
      <c r="AB17">
        <v>5719</v>
      </c>
      <c r="AC17">
        <v>3133</v>
      </c>
      <c r="AD17">
        <v>185</v>
      </c>
      <c r="AE17">
        <v>109278</v>
      </c>
      <c r="AF17">
        <v>5003</v>
      </c>
      <c r="AG17">
        <v>734</v>
      </c>
      <c r="AH17">
        <v>1293</v>
      </c>
      <c r="AI17">
        <v>0</v>
      </c>
      <c r="AJ17">
        <v>349866</v>
      </c>
      <c r="AK17">
        <v>122622</v>
      </c>
      <c r="AL17">
        <v>24982</v>
      </c>
      <c r="AM17">
        <v>187404</v>
      </c>
      <c r="AN17">
        <v>14628</v>
      </c>
      <c r="AO17">
        <v>5616</v>
      </c>
      <c r="AP17">
        <v>1107</v>
      </c>
      <c r="AQ17">
        <v>0</v>
      </c>
      <c r="AR17">
        <v>0</v>
      </c>
      <c r="AS17">
        <v>231088</v>
      </c>
      <c r="AT17">
        <v>103087</v>
      </c>
      <c r="AU17">
        <v>7487</v>
      </c>
      <c r="AV17">
        <v>111806</v>
      </c>
      <c r="AW17">
        <v>5391</v>
      </c>
      <c r="AX17">
        <v>3221</v>
      </c>
      <c r="AY17">
        <v>171</v>
      </c>
      <c r="AZ17">
        <v>107038</v>
      </c>
      <c r="BA17">
        <v>4546</v>
      </c>
      <c r="BB17">
        <v>703</v>
      </c>
      <c r="BC17">
        <v>1381</v>
      </c>
      <c r="BD17">
        <v>0</v>
      </c>
      <c r="BE17">
        <v>345799</v>
      </c>
      <c r="BF17">
        <v>121870</v>
      </c>
      <c r="BG17">
        <v>23529</v>
      </c>
      <c r="BH17">
        <v>184561</v>
      </c>
      <c r="BI17">
        <v>15259</v>
      </c>
      <c r="BJ17">
        <v>6191</v>
      </c>
      <c r="BK17">
        <v>864</v>
      </c>
      <c r="BL17">
        <v>169785</v>
      </c>
      <c r="BM17">
        <v>12973</v>
      </c>
      <c r="BN17">
        <v>767</v>
      </c>
      <c r="BO17">
        <v>917</v>
      </c>
      <c r="BP17">
        <v>15614</v>
      </c>
      <c r="BQ17">
        <v>309849</v>
      </c>
      <c r="BR17">
        <v>123463</v>
      </c>
      <c r="BS17">
        <v>17946</v>
      </c>
      <c r="BT17">
        <v>160763</v>
      </c>
      <c r="BU17">
        <v>7837</v>
      </c>
      <c r="BV17">
        <v>3818</v>
      </c>
      <c r="BW17">
        <v>673</v>
      </c>
      <c r="BX17">
        <v>0</v>
      </c>
      <c r="BY17">
        <v>0</v>
      </c>
      <c r="BZ17">
        <v>227644</v>
      </c>
      <c r="CA17">
        <v>102161</v>
      </c>
      <c r="CB17">
        <v>11195</v>
      </c>
      <c r="CC17">
        <v>108077</v>
      </c>
      <c r="CD17">
        <v>5630</v>
      </c>
      <c r="CE17">
        <v>2620</v>
      </c>
      <c r="CF17">
        <v>389</v>
      </c>
      <c r="CG17">
        <v>0</v>
      </c>
      <c r="CH17">
        <v>0</v>
      </c>
      <c r="CI17">
        <v>258906</v>
      </c>
      <c r="CJ17">
        <v>98858</v>
      </c>
      <c r="CK17">
        <v>18585</v>
      </c>
      <c r="CL17">
        <v>117994</v>
      </c>
      <c r="CM17">
        <v>10472</v>
      </c>
      <c r="CN17">
        <v>547</v>
      </c>
      <c r="CO17">
        <v>74</v>
      </c>
      <c r="CP17">
        <v>1538</v>
      </c>
      <c r="CQ17">
        <v>10838</v>
      </c>
      <c r="CR17">
        <v>348433</v>
      </c>
      <c r="CS17">
        <v>115190</v>
      </c>
      <c r="CT17">
        <v>29304</v>
      </c>
      <c r="CU17">
        <v>184218</v>
      </c>
      <c r="CV17">
        <v>16901</v>
      </c>
      <c r="CW17">
        <v>7539</v>
      </c>
      <c r="CX17">
        <v>533</v>
      </c>
      <c r="CY17">
        <v>258906</v>
      </c>
      <c r="CZ17">
        <v>98858</v>
      </c>
      <c r="DA17">
        <v>18585</v>
      </c>
      <c r="DB17">
        <v>126209</v>
      </c>
      <c r="DC17">
        <v>12214</v>
      </c>
      <c r="DD17">
        <v>5530</v>
      </c>
      <c r="DE17">
        <v>368</v>
      </c>
    </row>
    <row r="18" spans="1:109" x14ac:dyDescent="0.25">
      <c r="A18">
        <v>16</v>
      </c>
      <c r="B18">
        <v>16</v>
      </c>
      <c r="C18">
        <v>147552</v>
      </c>
      <c r="D18">
        <v>72245</v>
      </c>
      <c r="E18">
        <v>71896</v>
      </c>
      <c r="F18">
        <v>177025</v>
      </c>
      <c r="G18">
        <v>94601</v>
      </c>
      <c r="H18">
        <v>79474</v>
      </c>
      <c r="I18">
        <v>132980</v>
      </c>
      <c r="J18">
        <v>65058</v>
      </c>
      <c r="K18">
        <v>67922</v>
      </c>
      <c r="L18">
        <v>133651</v>
      </c>
      <c r="M18">
        <v>75479</v>
      </c>
      <c r="N18">
        <v>58172</v>
      </c>
      <c r="O18">
        <v>134691</v>
      </c>
      <c r="P18">
        <v>68138</v>
      </c>
      <c r="Q18">
        <v>63406</v>
      </c>
      <c r="R18">
        <v>152877</v>
      </c>
      <c r="S18">
        <v>56905</v>
      </c>
      <c r="T18">
        <v>90202</v>
      </c>
      <c r="U18">
        <v>154138</v>
      </c>
      <c r="V18">
        <v>73608</v>
      </c>
      <c r="W18">
        <v>72430</v>
      </c>
      <c r="X18">
        <v>225170</v>
      </c>
      <c r="Y18">
        <v>193534</v>
      </c>
      <c r="Z18">
        <v>6214</v>
      </c>
      <c r="AA18">
        <v>13652</v>
      </c>
      <c r="AB18">
        <v>10494</v>
      </c>
      <c r="AC18">
        <v>1084</v>
      </c>
      <c r="AD18">
        <v>40</v>
      </c>
      <c r="AE18">
        <v>12171</v>
      </c>
      <c r="AF18">
        <v>9564</v>
      </c>
      <c r="AG18">
        <v>425</v>
      </c>
      <c r="AH18">
        <v>297</v>
      </c>
      <c r="AI18">
        <v>0</v>
      </c>
      <c r="AJ18">
        <v>323533</v>
      </c>
      <c r="AK18">
        <v>251725</v>
      </c>
      <c r="AL18">
        <v>17567</v>
      </c>
      <c r="AM18">
        <v>24509</v>
      </c>
      <c r="AN18">
        <v>28943</v>
      </c>
      <c r="AO18">
        <v>2086</v>
      </c>
      <c r="AP18">
        <v>267</v>
      </c>
      <c r="AQ18">
        <v>0</v>
      </c>
      <c r="AR18">
        <v>0</v>
      </c>
      <c r="AS18">
        <v>221988</v>
      </c>
      <c r="AT18">
        <v>192154</v>
      </c>
      <c r="AU18">
        <v>6225</v>
      </c>
      <c r="AV18">
        <v>12533</v>
      </c>
      <c r="AW18">
        <v>9748</v>
      </c>
      <c r="AX18">
        <v>1035</v>
      </c>
      <c r="AY18">
        <v>40</v>
      </c>
      <c r="AZ18">
        <v>11405</v>
      </c>
      <c r="BA18">
        <v>8850</v>
      </c>
      <c r="BB18">
        <v>407</v>
      </c>
      <c r="BC18">
        <v>352</v>
      </c>
      <c r="BD18">
        <v>0</v>
      </c>
      <c r="BE18">
        <v>318443</v>
      </c>
      <c r="BF18">
        <v>251217</v>
      </c>
      <c r="BG18">
        <v>16870</v>
      </c>
      <c r="BH18">
        <v>22866</v>
      </c>
      <c r="BI18">
        <v>27021</v>
      </c>
      <c r="BJ18">
        <v>1921</v>
      </c>
      <c r="BK18">
        <v>289</v>
      </c>
      <c r="BL18">
        <v>17436</v>
      </c>
      <c r="BM18">
        <v>23865</v>
      </c>
      <c r="BN18">
        <v>484</v>
      </c>
      <c r="BO18">
        <v>1001</v>
      </c>
      <c r="BP18">
        <v>7505</v>
      </c>
      <c r="BQ18">
        <v>290634</v>
      </c>
      <c r="BR18">
        <v>237359</v>
      </c>
      <c r="BS18">
        <v>14081</v>
      </c>
      <c r="BT18">
        <v>17724</v>
      </c>
      <c r="BU18">
        <v>20332</v>
      </c>
      <c r="BV18">
        <v>2021</v>
      </c>
      <c r="BW18">
        <v>373</v>
      </c>
      <c r="BX18">
        <v>0</v>
      </c>
      <c r="BY18">
        <v>0</v>
      </c>
      <c r="BZ18">
        <v>213776</v>
      </c>
      <c r="CA18">
        <v>179668</v>
      </c>
      <c r="CB18">
        <v>8497</v>
      </c>
      <c r="CC18">
        <v>10856</v>
      </c>
      <c r="CD18">
        <v>13856</v>
      </c>
      <c r="CE18">
        <v>1347</v>
      </c>
      <c r="CF18">
        <v>203</v>
      </c>
      <c r="CG18">
        <v>0</v>
      </c>
      <c r="CH18">
        <v>0</v>
      </c>
      <c r="CI18">
        <v>258630</v>
      </c>
      <c r="CJ18">
        <v>197898</v>
      </c>
      <c r="CK18">
        <v>14656</v>
      </c>
      <c r="CL18">
        <v>14853</v>
      </c>
      <c r="CM18">
        <v>21216</v>
      </c>
      <c r="CN18">
        <v>347</v>
      </c>
      <c r="CO18">
        <v>55</v>
      </c>
      <c r="CP18">
        <v>910</v>
      </c>
      <c r="CQ18">
        <v>8695</v>
      </c>
      <c r="CR18">
        <v>342746</v>
      </c>
      <c r="CS18">
        <v>251473</v>
      </c>
      <c r="CT18">
        <v>23058</v>
      </c>
      <c r="CU18">
        <v>28825</v>
      </c>
      <c r="CV18">
        <v>33531</v>
      </c>
      <c r="CW18">
        <v>6224</v>
      </c>
      <c r="CX18">
        <v>418</v>
      </c>
      <c r="CY18">
        <v>258630</v>
      </c>
      <c r="CZ18">
        <v>197898</v>
      </c>
      <c r="DA18">
        <v>14656</v>
      </c>
      <c r="DB18">
        <v>18163</v>
      </c>
      <c r="DC18">
        <v>23287</v>
      </c>
      <c r="DD18">
        <v>4331</v>
      </c>
      <c r="DE18">
        <v>280</v>
      </c>
    </row>
    <row r="19" spans="1:109" x14ac:dyDescent="0.25">
      <c r="A19">
        <v>17</v>
      </c>
      <c r="B19">
        <v>17</v>
      </c>
      <c r="C19">
        <v>134798</v>
      </c>
      <c r="D19">
        <v>49300</v>
      </c>
      <c r="E19">
        <v>82250</v>
      </c>
      <c r="F19">
        <v>159269</v>
      </c>
      <c r="G19">
        <v>49932</v>
      </c>
      <c r="H19">
        <v>107242</v>
      </c>
      <c r="I19">
        <v>114668</v>
      </c>
      <c r="J19">
        <v>44565</v>
      </c>
      <c r="K19">
        <v>70103</v>
      </c>
      <c r="L19">
        <v>116605</v>
      </c>
      <c r="M19">
        <v>54155</v>
      </c>
      <c r="N19">
        <v>62450</v>
      </c>
      <c r="O19">
        <v>117321</v>
      </c>
      <c r="P19">
        <v>45843</v>
      </c>
      <c r="Q19">
        <v>68088</v>
      </c>
      <c r="R19">
        <v>148887</v>
      </c>
      <c r="S19">
        <v>51721</v>
      </c>
      <c r="T19">
        <v>90044</v>
      </c>
      <c r="U19">
        <v>153032</v>
      </c>
      <c r="V19">
        <v>50479</v>
      </c>
      <c r="W19">
        <v>96057</v>
      </c>
      <c r="X19">
        <v>280260</v>
      </c>
      <c r="Y19">
        <v>263930</v>
      </c>
      <c r="Z19">
        <v>2421</v>
      </c>
      <c r="AA19">
        <v>9269</v>
      </c>
      <c r="AB19">
        <v>1891</v>
      </c>
      <c r="AC19">
        <v>2546</v>
      </c>
      <c r="AD19">
        <v>69</v>
      </c>
      <c r="AE19">
        <v>7473</v>
      </c>
      <c r="AF19">
        <v>1192</v>
      </c>
      <c r="AG19">
        <v>374</v>
      </c>
      <c r="AH19">
        <v>250</v>
      </c>
      <c r="AI19">
        <v>0</v>
      </c>
      <c r="AJ19">
        <v>358125</v>
      </c>
      <c r="AK19">
        <v>333139</v>
      </c>
      <c r="AL19">
        <v>4259</v>
      </c>
      <c r="AM19">
        <v>13275</v>
      </c>
      <c r="AN19">
        <v>4123</v>
      </c>
      <c r="AO19">
        <v>3734</v>
      </c>
      <c r="AP19">
        <v>292</v>
      </c>
      <c r="AQ19">
        <v>0</v>
      </c>
      <c r="AR19">
        <v>0</v>
      </c>
      <c r="AS19">
        <v>280450</v>
      </c>
      <c r="AT19">
        <v>264390</v>
      </c>
      <c r="AU19">
        <v>2456</v>
      </c>
      <c r="AV19">
        <v>9066</v>
      </c>
      <c r="AW19">
        <v>1766</v>
      </c>
      <c r="AX19">
        <v>2635</v>
      </c>
      <c r="AY19">
        <v>48</v>
      </c>
      <c r="AZ19">
        <v>7460</v>
      </c>
      <c r="BA19">
        <v>1194</v>
      </c>
      <c r="BB19">
        <v>427</v>
      </c>
      <c r="BC19">
        <v>345</v>
      </c>
      <c r="BD19">
        <v>0</v>
      </c>
      <c r="BE19">
        <v>359308</v>
      </c>
      <c r="BF19">
        <v>334443</v>
      </c>
      <c r="BG19">
        <v>4307</v>
      </c>
      <c r="BH19">
        <v>13154</v>
      </c>
      <c r="BI19">
        <v>4172</v>
      </c>
      <c r="BJ19">
        <v>4003</v>
      </c>
      <c r="BK19">
        <v>281</v>
      </c>
      <c r="BL19">
        <v>8948</v>
      </c>
      <c r="BM19">
        <v>2899</v>
      </c>
      <c r="BN19">
        <v>513</v>
      </c>
      <c r="BO19">
        <v>380</v>
      </c>
      <c r="BP19">
        <v>7687</v>
      </c>
      <c r="BQ19">
        <v>364724</v>
      </c>
      <c r="BR19">
        <v>342259</v>
      </c>
      <c r="BS19">
        <v>3326</v>
      </c>
      <c r="BT19">
        <v>12439</v>
      </c>
      <c r="BU19">
        <v>3531</v>
      </c>
      <c r="BV19">
        <v>3788</v>
      </c>
      <c r="BW19">
        <v>186</v>
      </c>
      <c r="BX19">
        <v>0</v>
      </c>
      <c r="BY19">
        <v>0</v>
      </c>
      <c r="BZ19">
        <v>283860</v>
      </c>
      <c r="CA19">
        <v>267309</v>
      </c>
      <c r="CB19">
        <v>2192</v>
      </c>
      <c r="CC19">
        <v>9044</v>
      </c>
      <c r="CD19">
        <v>2746</v>
      </c>
      <c r="CE19">
        <v>2882</v>
      </c>
      <c r="CF19">
        <v>133</v>
      </c>
      <c r="CG19">
        <v>0</v>
      </c>
      <c r="CH19">
        <v>0</v>
      </c>
      <c r="CI19">
        <v>276391</v>
      </c>
      <c r="CJ19">
        <v>253246</v>
      </c>
      <c r="CK19">
        <v>3090</v>
      </c>
      <c r="CL19">
        <v>8085</v>
      </c>
      <c r="CM19">
        <v>1865</v>
      </c>
      <c r="CN19">
        <v>807</v>
      </c>
      <c r="CO19">
        <v>30</v>
      </c>
      <c r="CP19">
        <v>573</v>
      </c>
      <c r="CQ19">
        <v>8695</v>
      </c>
      <c r="CR19">
        <v>349785</v>
      </c>
      <c r="CS19">
        <v>318962</v>
      </c>
      <c r="CT19">
        <v>4374</v>
      </c>
      <c r="CU19">
        <v>13722</v>
      </c>
      <c r="CV19">
        <v>3425</v>
      </c>
      <c r="CW19">
        <v>7908</v>
      </c>
      <c r="CX19">
        <v>263</v>
      </c>
      <c r="CY19">
        <v>276391</v>
      </c>
      <c r="CZ19">
        <v>253246</v>
      </c>
      <c r="DA19">
        <v>3090</v>
      </c>
      <c r="DB19">
        <v>10262</v>
      </c>
      <c r="DC19">
        <v>2578</v>
      </c>
      <c r="DD19">
        <v>6002</v>
      </c>
      <c r="DE19">
        <v>194</v>
      </c>
    </row>
    <row r="20" spans="1:109" x14ac:dyDescent="0.25">
      <c r="A20">
        <v>18</v>
      </c>
      <c r="B20">
        <v>18</v>
      </c>
      <c r="C20">
        <v>145918</v>
      </c>
      <c r="D20">
        <v>70073</v>
      </c>
      <c r="E20">
        <v>71837</v>
      </c>
      <c r="F20">
        <v>174574</v>
      </c>
      <c r="G20">
        <v>80645</v>
      </c>
      <c r="H20">
        <v>91392</v>
      </c>
      <c r="I20">
        <v>126202</v>
      </c>
      <c r="J20">
        <v>65356</v>
      </c>
      <c r="K20">
        <v>60846</v>
      </c>
      <c r="L20">
        <v>128355</v>
      </c>
      <c r="M20">
        <v>71747</v>
      </c>
      <c r="N20">
        <v>56608</v>
      </c>
      <c r="O20">
        <v>128245</v>
      </c>
      <c r="P20">
        <v>64424</v>
      </c>
      <c r="Q20">
        <v>59209</v>
      </c>
      <c r="R20">
        <v>156637</v>
      </c>
      <c r="S20">
        <v>63586</v>
      </c>
      <c r="T20">
        <v>83018</v>
      </c>
      <c r="U20">
        <v>161692</v>
      </c>
      <c r="V20">
        <v>74622</v>
      </c>
      <c r="W20">
        <v>79837</v>
      </c>
      <c r="X20">
        <v>281290</v>
      </c>
      <c r="Y20">
        <v>243442</v>
      </c>
      <c r="Z20">
        <v>3736</v>
      </c>
      <c r="AA20">
        <v>28499</v>
      </c>
      <c r="AB20">
        <v>3467</v>
      </c>
      <c r="AC20">
        <v>1898</v>
      </c>
      <c r="AD20">
        <v>39</v>
      </c>
      <c r="AE20">
        <v>26225</v>
      </c>
      <c r="AF20">
        <v>2847</v>
      </c>
      <c r="AG20">
        <v>518</v>
      </c>
      <c r="AH20">
        <v>516</v>
      </c>
      <c r="AI20">
        <v>0</v>
      </c>
      <c r="AJ20">
        <v>362209</v>
      </c>
      <c r="AK20">
        <v>301343</v>
      </c>
      <c r="AL20">
        <v>6465</v>
      </c>
      <c r="AM20">
        <v>44250</v>
      </c>
      <c r="AN20">
        <v>8428</v>
      </c>
      <c r="AO20">
        <v>3080</v>
      </c>
      <c r="AP20">
        <v>322</v>
      </c>
      <c r="AQ20">
        <v>0</v>
      </c>
      <c r="AR20">
        <v>0</v>
      </c>
      <c r="AS20">
        <v>280549</v>
      </c>
      <c r="AT20">
        <v>242802</v>
      </c>
      <c r="AU20">
        <v>3738</v>
      </c>
      <c r="AV20">
        <v>28524</v>
      </c>
      <c r="AW20">
        <v>3480</v>
      </c>
      <c r="AX20">
        <v>1732</v>
      </c>
      <c r="AY20">
        <v>29</v>
      </c>
      <c r="AZ20">
        <v>26323</v>
      </c>
      <c r="BA20">
        <v>2868</v>
      </c>
      <c r="BB20">
        <v>658</v>
      </c>
      <c r="BC20">
        <v>354</v>
      </c>
      <c r="BD20">
        <v>0</v>
      </c>
      <c r="BE20">
        <v>362277</v>
      </c>
      <c r="BF20">
        <v>301781</v>
      </c>
      <c r="BG20">
        <v>6254</v>
      </c>
      <c r="BH20">
        <v>44321</v>
      </c>
      <c r="BI20">
        <v>8434</v>
      </c>
      <c r="BJ20">
        <v>2620</v>
      </c>
      <c r="BK20">
        <v>214</v>
      </c>
      <c r="BL20">
        <v>36715</v>
      </c>
      <c r="BM20">
        <v>6750</v>
      </c>
      <c r="BN20">
        <v>801</v>
      </c>
      <c r="BO20">
        <v>176</v>
      </c>
      <c r="BP20">
        <v>9762</v>
      </c>
      <c r="BQ20">
        <v>366280</v>
      </c>
      <c r="BR20">
        <v>309785</v>
      </c>
      <c r="BS20">
        <v>5069</v>
      </c>
      <c r="BT20">
        <v>42926</v>
      </c>
      <c r="BU20">
        <v>6511</v>
      </c>
      <c r="BV20">
        <v>3025</v>
      </c>
      <c r="BW20">
        <v>294</v>
      </c>
      <c r="BX20">
        <v>0</v>
      </c>
      <c r="BY20">
        <v>0</v>
      </c>
      <c r="BZ20">
        <v>284519</v>
      </c>
      <c r="CA20">
        <v>246670</v>
      </c>
      <c r="CB20">
        <v>3274</v>
      </c>
      <c r="CC20">
        <v>28091</v>
      </c>
      <c r="CD20">
        <v>4883</v>
      </c>
      <c r="CE20">
        <v>2204</v>
      </c>
      <c r="CF20">
        <v>192</v>
      </c>
      <c r="CG20">
        <v>0</v>
      </c>
      <c r="CH20">
        <v>0</v>
      </c>
      <c r="CI20">
        <v>287577</v>
      </c>
      <c r="CJ20">
        <v>235470</v>
      </c>
      <c r="CK20">
        <v>5394</v>
      </c>
      <c r="CL20">
        <v>28541</v>
      </c>
      <c r="CM20">
        <v>5470</v>
      </c>
      <c r="CN20">
        <v>523</v>
      </c>
      <c r="CO20">
        <v>83</v>
      </c>
      <c r="CP20">
        <v>868</v>
      </c>
      <c r="CQ20">
        <v>11228</v>
      </c>
      <c r="CR20">
        <v>359593</v>
      </c>
      <c r="CS20">
        <v>284966</v>
      </c>
      <c r="CT20">
        <v>8005</v>
      </c>
      <c r="CU20">
        <v>47598</v>
      </c>
      <c r="CV20">
        <v>8931</v>
      </c>
      <c r="CW20">
        <v>8197</v>
      </c>
      <c r="CX20">
        <v>411</v>
      </c>
      <c r="CY20">
        <v>287577</v>
      </c>
      <c r="CZ20">
        <v>235470</v>
      </c>
      <c r="DA20">
        <v>5394</v>
      </c>
      <c r="DB20">
        <v>32079</v>
      </c>
      <c r="DC20">
        <v>6718</v>
      </c>
      <c r="DD20">
        <v>6184</v>
      </c>
      <c r="DE20">
        <v>266</v>
      </c>
    </row>
    <row r="21" spans="1:109" x14ac:dyDescent="0.25">
      <c r="A21">
        <v>19</v>
      </c>
      <c r="B21">
        <v>19</v>
      </c>
      <c r="C21">
        <v>159896</v>
      </c>
      <c r="D21">
        <v>98592</v>
      </c>
      <c r="E21">
        <v>57504</v>
      </c>
      <c r="F21">
        <v>181035</v>
      </c>
      <c r="G21">
        <v>120671</v>
      </c>
      <c r="H21">
        <v>57556</v>
      </c>
      <c r="I21">
        <v>146726</v>
      </c>
      <c r="J21">
        <v>91171</v>
      </c>
      <c r="K21">
        <v>55555</v>
      </c>
      <c r="L21">
        <v>147659</v>
      </c>
      <c r="M21">
        <v>101633</v>
      </c>
      <c r="N21">
        <v>46026</v>
      </c>
      <c r="O21">
        <v>148761</v>
      </c>
      <c r="P21">
        <v>94489</v>
      </c>
      <c r="Q21">
        <v>50926</v>
      </c>
      <c r="R21">
        <v>166617</v>
      </c>
      <c r="S21">
        <v>82181</v>
      </c>
      <c r="T21">
        <v>77657</v>
      </c>
      <c r="U21">
        <v>168365</v>
      </c>
      <c r="V21">
        <v>101574</v>
      </c>
      <c r="W21">
        <v>57346</v>
      </c>
      <c r="X21">
        <v>251500</v>
      </c>
      <c r="Y21">
        <v>206895</v>
      </c>
      <c r="Z21">
        <v>7024</v>
      </c>
      <c r="AA21">
        <v>24866</v>
      </c>
      <c r="AB21">
        <v>10564</v>
      </c>
      <c r="AC21">
        <v>1381</v>
      </c>
      <c r="AD21">
        <v>29</v>
      </c>
      <c r="AE21">
        <v>22418</v>
      </c>
      <c r="AF21">
        <v>8763</v>
      </c>
      <c r="AG21">
        <v>368</v>
      </c>
      <c r="AH21">
        <v>959</v>
      </c>
      <c r="AI21">
        <v>0</v>
      </c>
      <c r="AJ21">
        <v>334389</v>
      </c>
      <c r="AK21">
        <v>253366</v>
      </c>
      <c r="AL21">
        <v>13386</v>
      </c>
      <c r="AM21">
        <v>39442</v>
      </c>
      <c r="AN21">
        <v>27085</v>
      </c>
      <c r="AO21">
        <v>2971</v>
      </c>
      <c r="AP21">
        <v>375</v>
      </c>
      <c r="AQ21">
        <v>0</v>
      </c>
      <c r="AR21">
        <v>0</v>
      </c>
      <c r="AS21">
        <v>247300</v>
      </c>
      <c r="AT21">
        <v>204761</v>
      </c>
      <c r="AU21">
        <v>6550</v>
      </c>
      <c r="AV21">
        <v>24294</v>
      </c>
      <c r="AW21">
        <v>9517</v>
      </c>
      <c r="AX21">
        <v>1428</v>
      </c>
      <c r="AY21">
        <v>4</v>
      </c>
      <c r="AZ21">
        <v>21637</v>
      </c>
      <c r="BA21">
        <v>7959</v>
      </c>
      <c r="BB21">
        <v>264</v>
      </c>
      <c r="BC21">
        <v>954</v>
      </c>
      <c r="BD21">
        <v>0</v>
      </c>
      <c r="BE21">
        <v>330179</v>
      </c>
      <c r="BF21">
        <v>251229</v>
      </c>
      <c r="BG21">
        <v>13530</v>
      </c>
      <c r="BH21">
        <v>38502</v>
      </c>
      <c r="BI21">
        <v>25924</v>
      </c>
      <c r="BJ21">
        <v>2945</v>
      </c>
      <c r="BK21">
        <v>347</v>
      </c>
      <c r="BL21">
        <v>31343</v>
      </c>
      <c r="BM21">
        <v>22004</v>
      </c>
      <c r="BN21">
        <v>344</v>
      </c>
      <c r="BO21">
        <v>696</v>
      </c>
      <c r="BP21">
        <v>11040</v>
      </c>
      <c r="BQ21">
        <v>301658</v>
      </c>
      <c r="BR21">
        <v>242237</v>
      </c>
      <c r="BS21">
        <v>10862</v>
      </c>
      <c r="BT21">
        <v>27961</v>
      </c>
      <c r="BU21">
        <v>19526</v>
      </c>
      <c r="BV21">
        <v>2190</v>
      </c>
      <c r="BW21">
        <v>255</v>
      </c>
      <c r="BX21">
        <v>0</v>
      </c>
      <c r="BY21">
        <v>0</v>
      </c>
      <c r="BZ21">
        <v>244327</v>
      </c>
      <c r="CA21">
        <v>201107</v>
      </c>
      <c r="CB21">
        <v>7524</v>
      </c>
      <c r="CC21">
        <v>19275</v>
      </c>
      <c r="CD21">
        <v>15419</v>
      </c>
      <c r="CE21">
        <v>1606</v>
      </c>
      <c r="CF21">
        <v>189</v>
      </c>
      <c r="CG21">
        <v>0</v>
      </c>
      <c r="CH21">
        <v>0</v>
      </c>
      <c r="CI21">
        <v>277975</v>
      </c>
      <c r="CJ21">
        <v>209846</v>
      </c>
      <c r="CK21">
        <v>11853</v>
      </c>
      <c r="CL21">
        <v>25469</v>
      </c>
      <c r="CM21">
        <v>19120</v>
      </c>
      <c r="CN21">
        <v>314</v>
      </c>
      <c r="CO21">
        <v>142</v>
      </c>
      <c r="CP21">
        <v>1206</v>
      </c>
      <c r="CQ21">
        <v>10025</v>
      </c>
      <c r="CR21">
        <v>342409</v>
      </c>
      <c r="CS21">
        <v>250087</v>
      </c>
      <c r="CT21">
        <v>16904</v>
      </c>
      <c r="CU21">
        <v>42074</v>
      </c>
      <c r="CV21">
        <v>27543</v>
      </c>
      <c r="CW21">
        <v>5744</v>
      </c>
      <c r="CX21">
        <v>561</v>
      </c>
      <c r="CY21">
        <v>277975</v>
      </c>
      <c r="CZ21">
        <v>209846</v>
      </c>
      <c r="DA21">
        <v>11853</v>
      </c>
      <c r="DB21">
        <v>29631</v>
      </c>
      <c r="DC21">
        <v>21908</v>
      </c>
      <c r="DD21">
        <v>4228</v>
      </c>
      <c r="DE21">
        <v>431</v>
      </c>
    </row>
    <row r="22" spans="1:109" x14ac:dyDescent="0.25">
      <c r="A22">
        <v>20</v>
      </c>
      <c r="B22">
        <v>20</v>
      </c>
      <c r="C22">
        <v>158116</v>
      </c>
      <c r="D22">
        <v>55699</v>
      </c>
      <c r="E22">
        <v>98611</v>
      </c>
      <c r="F22">
        <v>194109</v>
      </c>
      <c r="G22">
        <v>68377</v>
      </c>
      <c r="H22">
        <v>122668</v>
      </c>
      <c r="I22">
        <v>136884</v>
      </c>
      <c r="J22">
        <v>49544</v>
      </c>
      <c r="K22">
        <v>87340</v>
      </c>
      <c r="L22">
        <v>139330</v>
      </c>
      <c r="M22">
        <v>60586</v>
      </c>
      <c r="N22">
        <v>78744</v>
      </c>
      <c r="O22">
        <v>140055</v>
      </c>
      <c r="P22">
        <v>51624</v>
      </c>
      <c r="Q22">
        <v>84510</v>
      </c>
      <c r="R22">
        <v>168670</v>
      </c>
      <c r="S22">
        <v>48484</v>
      </c>
      <c r="T22">
        <v>112155</v>
      </c>
      <c r="U22">
        <v>170056</v>
      </c>
      <c r="V22">
        <v>56395</v>
      </c>
      <c r="W22">
        <v>105783</v>
      </c>
      <c r="X22">
        <v>274495</v>
      </c>
      <c r="Y22">
        <v>250920</v>
      </c>
      <c r="Z22">
        <v>3907</v>
      </c>
      <c r="AA22">
        <v>13731</v>
      </c>
      <c r="AB22">
        <v>3264</v>
      </c>
      <c r="AC22">
        <v>2375</v>
      </c>
      <c r="AD22">
        <v>139</v>
      </c>
      <c r="AE22">
        <v>12199</v>
      </c>
      <c r="AF22">
        <v>2497</v>
      </c>
      <c r="AG22">
        <v>361</v>
      </c>
      <c r="AH22">
        <v>422</v>
      </c>
      <c r="AI22">
        <v>0</v>
      </c>
      <c r="AJ22">
        <v>364200</v>
      </c>
      <c r="AK22">
        <v>324145</v>
      </c>
      <c r="AL22">
        <v>7044</v>
      </c>
      <c r="AM22">
        <v>23696</v>
      </c>
      <c r="AN22">
        <v>6863</v>
      </c>
      <c r="AO22">
        <v>3882</v>
      </c>
      <c r="AP22">
        <v>413</v>
      </c>
      <c r="AQ22">
        <v>0</v>
      </c>
      <c r="AR22">
        <v>0</v>
      </c>
      <c r="AS22">
        <v>271960</v>
      </c>
      <c r="AT22">
        <v>249795</v>
      </c>
      <c r="AU22">
        <v>3692</v>
      </c>
      <c r="AV22">
        <v>13214</v>
      </c>
      <c r="AW22">
        <v>2798</v>
      </c>
      <c r="AX22">
        <v>2237</v>
      </c>
      <c r="AY22">
        <v>79</v>
      </c>
      <c r="AZ22">
        <v>11931</v>
      </c>
      <c r="BA22">
        <v>2257</v>
      </c>
      <c r="BB22">
        <v>352</v>
      </c>
      <c r="BC22">
        <v>357</v>
      </c>
      <c r="BD22">
        <v>0</v>
      </c>
      <c r="BE22">
        <v>361188</v>
      </c>
      <c r="BF22">
        <v>323365</v>
      </c>
      <c r="BG22">
        <v>6701</v>
      </c>
      <c r="BH22">
        <v>22577</v>
      </c>
      <c r="BI22">
        <v>6030</v>
      </c>
      <c r="BJ22">
        <v>3652</v>
      </c>
      <c r="BK22">
        <v>284</v>
      </c>
      <c r="BL22">
        <v>17200</v>
      </c>
      <c r="BM22">
        <v>4306</v>
      </c>
      <c r="BN22">
        <v>358</v>
      </c>
      <c r="BO22">
        <v>580</v>
      </c>
      <c r="BP22">
        <v>8596</v>
      </c>
      <c r="BQ22">
        <v>348702</v>
      </c>
      <c r="BR22">
        <v>319354</v>
      </c>
      <c r="BS22">
        <v>5017</v>
      </c>
      <c r="BT22">
        <v>17618</v>
      </c>
      <c r="BU22">
        <v>4178</v>
      </c>
      <c r="BV22">
        <v>3092</v>
      </c>
      <c r="BW22">
        <v>291</v>
      </c>
      <c r="BX22">
        <v>0</v>
      </c>
      <c r="BY22">
        <v>0</v>
      </c>
      <c r="BZ22">
        <v>259738</v>
      </c>
      <c r="CA22">
        <v>241722</v>
      </c>
      <c r="CB22">
        <v>2970</v>
      </c>
      <c r="CC22">
        <v>10552</v>
      </c>
      <c r="CD22">
        <v>2573</v>
      </c>
      <c r="CE22">
        <v>2129</v>
      </c>
      <c r="CF22">
        <v>169</v>
      </c>
      <c r="CG22">
        <v>0</v>
      </c>
      <c r="CH22">
        <v>0</v>
      </c>
      <c r="CI22">
        <v>284758</v>
      </c>
      <c r="CJ22">
        <v>248090</v>
      </c>
      <c r="CK22">
        <v>5057</v>
      </c>
      <c r="CL22">
        <v>14345</v>
      </c>
      <c r="CM22">
        <v>5964</v>
      </c>
      <c r="CN22">
        <v>605</v>
      </c>
      <c r="CO22">
        <v>63</v>
      </c>
      <c r="CP22">
        <v>886</v>
      </c>
      <c r="CQ22">
        <v>9748</v>
      </c>
      <c r="CR22">
        <v>372848</v>
      </c>
      <c r="CS22">
        <v>317194</v>
      </c>
      <c r="CT22">
        <v>8261</v>
      </c>
      <c r="CU22">
        <v>26494</v>
      </c>
      <c r="CV22">
        <v>10445</v>
      </c>
      <c r="CW22">
        <v>8902</v>
      </c>
      <c r="CX22">
        <v>386</v>
      </c>
      <c r="CY22">
        <v>284758</v>
      </c>
      <c r="CZ22">
        <v>248090</v>
      </c>
      <c r="DA22">
        <v>5057</v>
      </c>
      <c r="DB22">
        <v>16646</v>
      </c>
      <c r="DC22">
        <v>7031</v>
      </c>
      <c r="DD22">
        <v>6336</v>
      </c>
      <c r="DE22">
        <v>255</v>
      </c>
    </row>
    <row r="23" spans="1:109" x14ac:dyDescent="0.25">
      <c r="A23">
        <v>21</v>
      </c>
      <c r="B23">
        <v>21</v>
      </c>
      <c r="C23">
        <v>164593</v>
      </c>
      <c r="D23">
        <v>129540</v>
      </c>
      <c r="E23">
        <v>32428</v>
      </c>
      <c r="F23">
        <v>182318</v>
      </c>
      <c r="G23">
        <v>145316</v>
      </c>
      <c r="H23">
        <v>35335</v>
      </c>
      <c r="I23">
        <v>145709</v>
      </c>
      <c r="J23">
        <v>118329</v>
      </c>
      <c r="K23">
        <v>27380</v>
      </c>
      <c r="L23">
        <v>146876</v>
      </c>
      <c r="M23">
        <v>121879</v>
      </c>
      <c r="N23">
        <v>24997</v>
      </c>
      <c r="O23">
        <v>147601</v>
      </c>
      <c r="P23">
        <v>115572</v>
      </c>
      <c r="Q23">
        <v>29428</v>
      </c>
      <c r="R23">
        <v>178586</v>
      </c>
      <c r="S23">
        <v>126003</v>
      </c>
      <c r="T23">
        <v>45836</v>
      </c>
      <c r="U23">
        <v>186460</v>
      </c>
      <c r="V23">
        <v>150160</v>
      </c>
      <c r="W23">
        <v>32184</v>
      </c>
      <c r="X23">
        <v>278938</v>
      </c>
      <c r="Y23">
        <v>110800</v>
      </c>
      <c r="Z23">
        <v>4756</v>
      </c>
      <c r="AA23">
        <v>155946</v>
      </c>
      <c r="AB23">
        <v>5721</v>
      </c>
      <c r="AC23">
        <v>1622</v>
      </c>
      <c r="AD23">
        <v>62</v>
      </c>
      <c r="AE23">
        <v>153624</v>
      </c>
      <c r="AF23">
        <v>5237</v>
      </c>
      <c r="AG23">
        <v>380</v>
      </c>
      <c r="AH23">
        <v>601</v>
      </c>
      <c r="AI23">
        <v>0</v>
      </c>
      <c r="AJ23">
        <v>370793</v>
      </c>
      <c r="AK23">
        <v>136569</v>
      </c>
      <c r="AL23">
        <v>8773</v>
      </c>
      <c r="AM23">
        <v>211472</v>
      </c>
      <c r="AN23">
        <v>13712</v>
      </c>
      <c r="AO23">
        <v>3067</v>
      </c>
      <c r="AP23">
        <v>183</v>
      </c>
      <c r="AQ23">
        <v>0</v>
      </c>
      <c r="AR23">
        <v>0</v>
      </c>
      <c r="AS23">
        <v>278857</v>
      </c>
      <c r="AT23">
        <v>111560</v>
      </c>
      <c r="AU23">
        <v>4346</v>
      </c>
      <c r="AV23">
        <v>155567</v>
      </c>
      <c r="AW23">
        <v>5700</v>
      </c>
      <c r="AX23">
        <v>1760</v>
      </c>
      <c r="AY23">
        <v>30</v>
      </c>
      <c r="AZ23">
        <v>153372</v>
      </c>
      <c r="BA23">
        <v>5225</v>
      </c>
      <c r="BB23">
        <v>443</v>
      </c>
      <c r="BC23">
        <v>536</v>
      </c>
      <c r="BD23">
        <v>0</v>
      </c>
      <c r="BE23">
        <v>373491</v>
      </c>
      <c r="BF23">
        <v>138418</v>
      </c>
      <c r="BG23">
        <v>7903</v>
      </c>
      <c r="BH23">
        <v>212803</v>
      </c>
      <c r="BI23">
        <v>13887</v>
      </c>
      <c r="BJ23">
        <v>3002</v>
      </c>
      <c r="BK23">
        <v>159</v>
      </c>
      <c r="BL23">
        <v>205960</v>
      </c>
      <c r="BM23">
        <v>11735</v>
      </c>
      <c r="BN23">
        <v>552</v>
      </c>
      <c r="BO23">
        <v>1125</v>
      </c>
      <c r="BP23">
        <v>7752</v>
      </c>
      <c r="BQ23">
        <v>393975</v>
      </c>
      <c r="BR23">
        <v>146222</v>
      </c>
      <c r="BS23">
        <v>6711</v>
      </c>
      <c r="BT23">
        <v>229883</v>
      </c>
      <c r="BU23">
        <v>12107</v>
      </c>
      <c r="BV23">
        <v>2541</v>
      </c>
      <c r="BW23">
        <v>267</v>
      </c>
      <c r="BX23">
        <v>0</v>
      </c>
      <c r="BY23">
        <v>0</v>
      </c>
      <c r="BZ23">
        <v>299049</v>
      </c>
      <c r="CA23">
        <v>119706</v>
      </c>
      <c r="CB23">
        <v>4430</v>
      </c>
      <c r="CC23">
        <v>166218</v>
      </c>
      <c r="CD23">
        <v>8941</v>
      </c>
      <c r="CE23">
        <v>1867</v>
      </c>
      <c r="CF23">
        <v>196</v>
      </c>
      <c r="CG23">
        <v>0</v>
      </c>
      <c r="CH23">
        <v>0</v>
      </c>
      <c r="CI23">
        <v>292863</v>
      </c>
      <c r="CJ23">
        <v>111993</v>
      </c>
      <c r="CK23">
        <v>7477</v>
      </c>
      <c r="CL23">
        <v>152364</v>
      </c>
      <c r="CM23">
        <v>11684</v>
      </c>
      <c r="CN23">
        <v>456</v>
      </c>
      <c r="CO23">
        <v>51</v>
      </c>
      <c r="CP23">
        <v>1254</v>
      </c>
      <c r="CQ23">
        <v>7584</v>
      </c>
      <c r="CR23">
        <v>375425</v>
      </c>
      <c r="CS23">
        <v>134124</v>
      </c>
      <c r="CT23">
        <v>10965</v>
      </c>
      <c r="CU23">
        <v>211157</v>
      </c>
      <c r="CV23">
        <v>17701</v>
      </c>
      <c r="CW23">
        <v>4446</v>
      </c>
      <c r="CX23">
        <v>356</v>
      </c>
      <c r="CY23">
        <v>292863</v>
      </c>
      <c r="CZ23">
        <v>111993</v>
      </c>
      <c r="DA23">
        <v>7477</v>
      </c>
      <c r="DB23">
        <v>158775</v>
      </c>
      <c r="DC23">
        <v>13117</v>
      </c>
      <c r="DD23">
        <v>3343</v>
      </c>
      <c r="DE23">
        <v>224</v>
      </c>
    </row>
    <row r="24" spans="1:109" x14ac:dyDescent="0.25">
      <c r="A24">
        <v>22</v>
      </c>
      <c r="B24">
        <v>22</v>
      </c>
      <c r="C24">
        <v>157120</v>
      </c>
      <c r="D24">
        <v>53764</v>
      </c>
      <c r="E24">
        <v>99304</v>
      </c>
      <c r="F24">
        <v>192166</v>
      </c>
      <c r="G24">
        <v>63981</v>
      </c>
      <c r="H24">
        <v>125477</v>
      </c>
      <c r="I24">
        <v>135331</v>
      </c>
      <c r="J24">
        <v>50955</v>
      </c>
      <c r="K24">
        <v>84376</v>
      </c>
      <c r="L24">
        <v>137974</v>
      </c>
      <c r="M24">
        <v>58949</v>
      </c>
      <c r="N24">
        <v>79025</v>
      </c>
      <c r="O24">
        <v>138753</v>
      </c>
      <c r="P24">
        <v>49513</v>
      </c>
      <c r="Q24">
        <v>84877</v>
      </c>
      <c r="R24">
        <v>167655</v>
      </c>
      <c r="S24">
        <v>45905</v>
      </c>
      <c r="T24">
        <v>112602</v>
      </c>
      <c r="U24">
        <v>170630</v>
      </c>
      <c r="V24">
        <v>54007</v>
      </c>
      <c r="W24">
        <v>108893</v>
      </c>
      <c r="X24">
        <v>271620</v>
      </c>
      <c r="Y24">
        <v>251670</v>
      </c>
      <c r="Z24">
        <v>4016</v>
      </c>
      <c r="AA24">
        <v>11937</v>
      </c>
      <c r="AB24">
        <v>2067</v>
      </c>
      <c r="AC24">
        <v>1714</v>
      </c>
      <c r="AD24">
        <v>30</v>
      </c>
      <c r="AE24">
        <v>10612</v>
      </c>
      <c r="AF24">
        <v>1720</v>
      </c>
      <c r="AG24">
        <v>293</v>
      </c>
      <c r="AH24">
        <v>463</v>
      </c>
      <c r="AI24">
        <v>0</v>
      </c>
      <c r="AJ24">
        <v>352655</v>
      </c>
      <c r="AK24">
        <v>321731</v>
      </c>
      <c r="AL24">
        <v>6817</v>
      </c>
      <c r="AM24">
        <v>17770</v>
      </c>
      <c r="AN24">
        <v>4490</v>
      </c>
      <c r="AO24">
        <v>2690</v>
      </c>
      <c r="AP24">
        <v>363</v>
      </c>
      <c r="AQ24">
        <v>0</v>
      </c>
      <c r="AR24">
        <v>0</v>
      </c>
      <c r="AS24">
        <v>270370</v>
      </c>
      <c r="AT24">
        <v>250825</v>
      </c>
      <c r="AU24">
        <v>3789</v>
      </c>
      <c r="AV24">
        <v>10909</v>
      </c>
      <c r="AW24">
        <v>2063</v>
      </c>
      <c r="AX24">
        <v>2710</v>
      </c>
      <c r="AY24">
        <v>30</v>
      </c>
      <c r="AZ24">
        <v>9657</v>
      </c>
      <c r="BA24">
        <v>1793</v>
      </c>
      <c r="BB24">
        <v>357</v>
      </c>
      <c r="BC24">
        <v>382</v>
      </c>
      <c r="BD24">
        <v>0</v>
      </c>
      <c r="BE24">
        <v>352058</v>
      </c>
      <c r="BF24">
        <v>321679</v>
      </c>
      <c r="BG24">
        <v>6507</v>
      </c>
      <c r="BH24">
        <v>16297</v>
      </c>
      <c r="BI24">
        <v>4425</v>
      </c>
      <c r="BJ24">
        <v>4196</v>
      </c>
      <c r="BK24">
        <v>226</v>
      </c>
      <c r="BL24">
        <v>12339</v>
      </c>
      <c r="BM24">
        <v>3526</v>
      </c>
      <c r="BN24">
        <v>351</v>
      </c>
      <c r="BO24">
        <v>369</v>
      </c>
      <c r="BP24">
        <v>7254</v>
      </c>
      <c r="BQ24">
        <v>349946</v>
      </c>
      <c r="BR24">
        <v>322872</v>
      </c>
      <c r="BS24">
        <v>4980</v>
      </c>
      <c r="BT24">
        <v>16547</v>
      </c>
      <c r="BU24">
        <v>3641</v>
      </c>
      <c r="BV24">
        <v>2194</v>
      </c>
      <c r="BW24">
        <v>254</v>
      </c>
      <c r="BX24">
        <v>0</v>
      </c>
      <c r="BY24">
        <v>0</v>
      </c>
      <c r="BZ24">
        <v>265510</v>
      </c>
      <c r="CA24">
        <v>247183</v>
      </c>
      <c r="CB24">
        <v>2940</v>
      </c>
      <c r="CC24">
        <v>11534</v>
      </c>
      <c r="CD24">
        <v>2411</v>
      </c>
      <c r="CE24">
        <v>1534</v>
      </c>
      <c r="CF24">
        <v>145</v>
      </c>
      <c r="CG24">
        <v>0</v>
      </c>
      <c r="CH24">
        <v>0</v>
      </c>
      <c r="CI24">
        <v>280739</v>
      </c>
      <c r="CJ24">
        <v>252532</v>
      </c>
      <c r="CK24">
        <v>5094</v>
      </c>
      <c r="CL24">
        <v>10900</v>
      </c>
      <c r="CM24">
        <v>2591</v>
      </c>
      <c r="CN24">
        <v>391</v>
      </c>
      <c r="CO24">
        <v>92</v>
      </c>
      <c r="CP24">
        <v>717</v>
      </c>
      <c r="CQ24">
        <v>8422</v>
      </c>
      <c r="CR24">
        <v>359853</v>
      </c>
      <c r="CS24">
        <v>318822</v>
      </c>
      <c r="CT24">
        <v>8069</v>
      </c>
      <c r="CU24">
        <v>18342</v>
      </c>
      <c r="CV24">
        <v>5061</v>
      </c>
      <c r="CW24">
        <v>7021</v>
      </c>
      <c r="CX24">
        <v>370</v>
      </c>
      <c r="CY24">
        <v>280739</v>
      </c>
      <c r="CZ24">
        <v>252532</v>
      </c>
      <c r="DA24">
        <v>5094</v>
      </c>
      <c r="DB24">
        <v>12626</v>
      </c>
      <c r="DC24">
        <v>3434</v>
      </c>
      <c r="DD24">
        <v>5082</v>
      </c>
      <c r="DE24">
        <v>248</v>
      </c>
    </row>
    <row r="25" spans="1:109" x14ac:dyDescent="0.25">
      <c r="A25">
        <v>23</v>
      </c>
      <c r="B25">
        <v>23</v>
      </c>
      <c r="C25">
        <v>149039</v>
      </c>
      <c r="D25">
        <v>92663</v>
      </c>
      <c r="E25">
        <v>52666</v>
      </c>
      <c r="F25">
        <v>176012</v>
      </c>
      <c r="G25">
        <v>111810</v>
      </c>
      <c r="H25">
        <v>62042</v>
      </c>
      <c r="I25">
        <v>131354</v>
      </c>
      <c r="J25">
        <v>86884</v>
      </c>
      <c r="K25">
        <v>44470</v>
      </c>
      <c r="L25">
        <v>132922</v>
      </c>
      <c r="M25">
        <v>92583</v>
      </c>
      <c r="N25">
        <v>40339</v>
      </c>
      <c r="O25">
        <v>133519</v>
      </c>
      <c r="P25">
        <v>84177</v>
      </c>
      <c r="Q25">
        <v>45562</v>
      </c>
      <c r="R25">
        <v>156750</v>
      </c>
      <c r="S25">
        <v>79529</v>
      </c>
      <c r="T25">
        <v>67998</v>
      </c>
      <c r="U25">
        <v>163601</v>
      </c>
      <c r="V25">
        <v>100975</v>
      </c>
      <c r="W25">
        <v>55724</v>
      </c>
      <c r="X25">
        <v>283073</v>
      </c>
      <c r="Y25">
        <v>211527</v>
      </c>
      <c r="Z25">
        <v>27738</v>
      </c>
      <c r="AA25">
        <v>34587</v>
      </c>
      <c r="AB25">
        <v>7344</v>
      </c>
      <c r="AC25">
        <v>1711</v>
      </c>
      <c r="AD25">
        <v>82</v>
      </c>
      <c r="AE25">
        <v>32313</v>
      </c>
      <c r="AF25">
        <v>5863</v>
      </c>
      <c r="AG25">
        <v>474</v>
      </c>
      <c r="AH25">
        <v>310</v>
      </c>
      <c r="AI25">
        <v>0</v>
      </c>
      <c r="AJ25">
        <v>372897</v>
      </c>
      <c r="AK25">
        <v>256860</v>
      </c>
      <c r="AL25">
        <v>44750</v>
      </c>
      <c r="AM25">
        <v>58543</v>
      </c>
      <c r="AN25">
        <v>15858</v>
      </c>
      <c r="AO25">
        <v>5465</v>
      </c>
      <c r="AP25">
        <v>376</v>
      </c>
      <c r="AQ25">
        <v>0</v>
      </c>
      <c r="AR25">
        <v>0</v>
      </c>
      <c r="AS25">
        <v>284343</v>
      </c>
      <c r="AT25">
        <v>212443</v>
      </c>
      <c r="AU25">
        <v>27182</v>
      </c>
      <c r="AV25">
        <v>35870</v>
      </c>
      <c r="AW25">
        <v>6926</v>
      </c>
      <c r="AX25">
        <v>1717</v>
      </c>
      <c r="AY25">
        <v>96</v>
      </c>
      <c r="AZ25">
        <v>33791</v>
      </c>
      <c r="BA25">
        <v>5527</v>
      </c>
      <c r="BB25">
        <v>420</v>
      </c>
      <c r="BC25">
        <v>402</v>
      </c>
      <c r="BD25">
        <v>0</v>
      </c>
      <c r="BE25">
        <v>373818</v>
      </c>
      <c r="BF25">
        <v>258257</v>
      </c>
      <c r="BG25">
        <v>44043</v>
      </c>
      <c r="BH25">
        <v>59375</v>
      </c>
      <c r="BI25">
        <v>15168</v>
      </c>
      <c r="BJ25">
        <v>5345</v>
      </c>
      <c r="BK25">
        <v>477</v>
      </c>
      <c r="BL25">
        <v>47772</v>
      </c>
      <c r="BM25">
        <v>10794</v>
      </c>
      <c r="BN25">
        <v>428</v>
      </c>
      <c r="BO25">
        <v>550</v>
      </c>
      <c r="BP25">
        <v>11872</v>
      </c>
      <c r="BQ25">
        <v>372255</v>
      </c>
      <c r="BR25">
        <v>267402</v>
      </c>
      <c r="BS25">
        <v>39368</v>
      </c>
      <c r="BT25">
        <v>55199</v>
      </c>
      <c r="BU25">
        <v>11869</v>
      </c>
      <c r="BV25">
        <v>3290</v>
      </c>
      <c r="BW25">
        <v>530</v>
      </c>
      <c r="BX25">
        <v>0</v>
      </c>
      <c r="BY25">
        <v>0</v>
      </c>
      <c r="BZ25">
        <v>288193</v>
      </c>
      <c r="CA25">
        <v>218291</v>
      </c>
      <c r="CB25">
        <v>25317</v>
      </c>
      <c r="CC25">
        <v>35829</v>
      </c>
      <c r="CD25">
        <v>8890</v>
      </c>
      <c r="CE25">
        <v>2289</v>
      </c>
      <c r="CF25">
        <v>358</v>
      </c>
      <c r="CG25">
        <v>0</v>
      </c>
      <c r="CH25">
        <v>0</v>
      </c>
      <c r="CI25">
        <v>302672</v>
      </c>
      <c r="CJ25">
        <v>216018</v>
      </c>
      <c r="CK25">
        <v>32639</v>
      </c>
      <c r="CL25">
        <v>32007</v>
      </c>
      <c r="CM25">
        <v>10619</v>
      </c>
      <c r="CN25">
        <v>494</v>
      </c>
      <c r="CO25">
        <v>83</v>
      </c>
      <c r="CP25">
        <v>1265</v>
      </c>
      <c r="CQ25">
        <v>9547</v>
      </c>
      <c r="CR25">
        <v>375429</v>
      </c>
      <c r="CS25">
        <v>254016</v>
      </c>
      <c r="CT25">
        <v>46809</v>
      </c>
      <c r="CU25">
        <v>55428</v>
      </c>
      <c r="CV25">
        <v>16420</v>
      </c>
      <c r="CW25">
        <v>6679</v>
      </c>
      <c r="CX25">
        <v>595</v>
      </c>
      <c r="CY25">
        <v>302672</v>
      </c>
      <c r="CZ25">
        <v>216018</v>
      </c>
      <c r="DA25">
        <v>32639</v>
      </c>
      <c r="DB25">
        <v>38036</v>
      </c>
      <c r="DC25">
        <v>12617</v>
      </c>
      <c r="DD25">
        <v>5014</v>
      </c>
      <c r="DE25">
        <v>439</v>
      </c>
    </row>
    <row r="26" spans="1:109" x14ac:dyDescent="0.25">
      <c r="A26">
        <v>24</v>
      </c>
      <c r="B26">
        <v>24</v>
      </c>
      <c r="C26">
        <v>163982</v>
      </c>
      <c r="D26">
        <v>82685</v>
      </c>
      <c r="E26">
        <v>77463</v>
      </c>
      <c r="F26">
        <v>195241</v>
      </c>
      <c r="G26">
        <v>98994</v>
      </c>
      <c r="H26">
        <v>94106</v>
      </c>
      <c r="I26">
        <v>143311</v>
      </c>
      <c r="J26">
        <v>78635</v>
      </c>
      <c r="K26">
        <v>64676</v>
      </c>
      <c r="L26">
        <v>145316</v>
      </c>
      <c r="M26">
        <v>85447</v>
      </c>
      <c r="N26">
        <v>59869</v>
      </c>
      <c r="O26">
        <v>146059</v>
      </c>
      <c r="P26">
        <v>75503</v>
      </c>
      <c r="Q26">
        <v>66575</v>
      </c>
      <c r="R26">
        <v>173506</v>
      </c>
      <c r="S26">
        <v>69986</v>
      </c>
      <c r="T26">
        <v>93869</v>
      </c>
      <c r="U26">
        <v>180522</v>
      </c>
      <c r="V26">
        <v>87580</v>
      </c>
      <c r="W26">
        <v>85646</v>
      </c>
      <c r="X26">
        <v>282929</v>
      </c>
      <c r="Y26">
        <v>235128</v>
      </c>
      <c r="Z26">
        <v>10945</v>
      </c>
      <c r="AA26">
        <v>28963</v>
      </c>
      <c r="AB26">
        <v>6653</v>
      </c>
      <c r="AC26">
        <v>1018</v>
      </c>
      <c r="AD26">
        <v>58</v>
      </c>
      <c r="AE26">
        <v>27730</v>
      </c>
      <c r="AF26">
        <v>5907</v>
      </c>
      <c r="AG26">
        <v>333</v>
      </c>
      <c r="AH26">
        <v>418</v>
      </c>
      <c r="AI26">
        <v>0</v>
      </c>
      <c r="AJ26">
        <v>363142</v>
      </c>
      <c r="AK26">
        <v>289796</v>
      </c>
      <c r="AL26">
        <v>17654</v>
      </c>
      <c r="AM26">
        <v>41915</v>
      </c>
      <c r="AN26">
        <v>13854</v>
      </c>
      <c r="AO26">
        <v>2491</v>
      </c>
      <c r="AP26">
        <v>560</v>
      </c>
      <c r="AQ26">
        <v>0</v>
      </c>
      <c r="AR26">
        <v>0</v>
      </c>
      <c r="AS26">
        <v>284303</v>
      </c>
      <c r="AT26">
        <v>237111</v>
      </c>
      <c r="AU26">
        <v>10729</v>
      </c>
      <c r="AV26">
        <v>28676</v>
      </c>
      <c r="AW26">
        <v>6419</v>
      </c>
      <c r="AX26">
        <v>1041</v>
      </c>
      <c r="AY26">
        <v>42</v>
      </c>
      <c r="AZ26">
        <v>27429</v>
      </c>
      <c r="BA26">
        <v>5581</v>
      </c>
      <c r="BB26">
        <v>377</v>
      </c>
      <c r="BC26">
        <v>398</v>
      </c>
      <c r="BD26">
        <v>0</v>
      </c>
      <c r="BE26">
        <v>364801</v>
      </c>
      <c r="BF26">
        <v>292999</v>
      </c>
      <c r="BG26">
        <v>17602</v>
      </c>
      <c r="BH26">
        <v>41493</v>
      </c>
      <c r="BI26">
        <v>13205</v>
      </c>
      <c r="BJ26">
        <v>2677</v>
      </c>
      <c r="BK26">
        <v>302</v>
      </c>
      <c r="BL26">
        <v>36017</v>
      </c>
      <c r="BM26">
        <v>10373</v>
      </c>
      <c r="BN26">
        <v>598</v>
      </c>
      <c r="BO26">
        <v>364</v>
      </c>
      <c r="BP26">
        <v>6771</v>
      </c>
      <c r="BQ26">
        <v>368262</v>
      </c>
      <c r="BR26">
        <v>311041</v>
      </c>
      <c r="BS26">
        <v>12703</v>
      </c>
      <c r="BT26">
        <v>32738</v>
      </c>
      <c r="BU26">
        <v>11198</v>
      </c>
      <c r="BV26">
        <v>2029</v>
      </c>
      <c r="BW26">
        <v>319</v>
      </c>
      <c r="BX26">
        <v>0</v>
      </c>
      <c r="BY26">
        <v>0</v>
      </c>
      <c r="BZ26">
        <v>289706</v>
      </c>
      <c r="CA26">
        <v>250532</v>
      </c>
      <c r="CB26">
        <v>7942</v>
      </c>
      <c r="CC26">
        <v>22541</v>
      </c>
      <c r="CD26">
        <v>7946</v>
      </c>
      <c r="CE26">
        <v>1425</v>
      </c>
      <c r="CF26">
        <v>192</v>
      </c>
      <c r="CG26">
        <v>0</v>
      </c>
      <c r="CH26">
        <v>0</v>
      </c>
      <c r="CI26">
        <v>300963</v>
      </c>
      <c r="CJ26">
        <v>237229</v>
      </c>
      <c r="CK26">
        <v>14415</v>
      </c>
      <c r="CL26">
        <v>29985</v>
      </c>
      <c r="CM26">
        <v>9788</v>
      </c>
      <c r="CN26">
        <v>354</v>
      </c>
      <c r="CO26">
        <v>52</v>
      </c>
      <c r="CP26">
        <v>802</v>
      </c>
      <c r="CQ26">
        <v>8338</v>
      </c>
      <c r="CR26">
        <v>372483</v>
      </c>
      <c r="CS26">
        <v>282998</v>
      </c>
      <c r="CT26">
        <v>21751</v>
      </c>
      <c r="CU26">
        <v>47284</v>
      </c>
      <c r="CV26">
        <v>15261</v>
      </c>
      <c r="CW26">
        <v>5670</v>
      </c>
      <c r="CX26">
        <v>424</v>
      </c>
      <c r="CY26">
        <v>300963</v>
      </c>
      <c r="CZ26">
        <v>237229</v>
      </c>
      <c r="DA26">
        <v>14415</v>
      </c>
      <c r="DB26">
        <v>33567</v>
      </c>
      <c r="DC26">
        <v>11215</v>
      </c>
      <c r="DD26">
        <v>4212</v>
      </c>
      <c r="DE26">
        <v>320</v>
      </c>
    </row>
    <row r="27" spans="1:109" x14ac:dyDescent="0.25">
      <c r="A27">
        <v>25</v>
      </c>
      <c r="B27">
        <v>25</v>
      </c>
      <c r="C27">
        <v>171572</v>
      </c>
      <c r="D27">
        <v>98751</v>
      </c>
      <c r="E27">
        <v>69036</v>
      </c>
      <c r="F27">
        <v>202412</v>
      </c>
      <c r="G27">
        <v>115570</v>
      </c>
      <c r="H27">
        <v>84494</v>
      </c>
      <c r="I27">
        <v>151479</v>
      </c>
      <c r="J27">
        <v>92407</v>
      </c>
      <c r="K27">
        <v>59072</v>
      </c>
      <c r="L27">
        <v>152785</v>
      </c>
      <c r="M27">
        <v>99729</v>
      </c>
      <c r="N27">
        <v>53056</v>
      </c>
      <c r="O27">
        <v>153517</v>
      </c>
      <c r="P27">
        <v>89379</v>
      </c>
      <c r="Q27">
        <v>60066</v>
      </c>
      <c r="R27">
        <v>181444</v>
      </c>
      <c r="S27">
        <v>89756</v>
      </c>
      <c r="T27">
        <v>82770</v>
      </c>
      <c r="U27">
        <v>187965</v>
      </c>
      <c r="V27">
        <v>105953</v>
      </c>
      <c r="W27">
        <v>74912</v>
      </c>
      <c r="X27">
        <v>286895</v>
      </c>
      <c r="Y27">
        <v>208643</v>
      </c>
      <c r="Z27">
        <v>5745</v>
      </c>
      <c r="AA27">
        <v>67192</v>
      </c>
      <c r="AB27">
        <v>3789</v>
      </c>
      <c r="AC27">
        <v>1387</v>
      </c>
      <c r="AD27">
        <v>38</v>
      </c>
      <c r="AE27">
        <v>65219</v>
      </c>
      <c r="AF27">
        <v>3105</v>
      </c>
      <c r="AG27">
        <v>392</v>
      </c>
      <c r="AH27">
        <v>486</v>
      </c>
      <c r="AI27">
        <v>0</v>
      </c>
      <c r="AJ27">
        <v>370650</v>
      </c>
      <c r="AK27">
        <v>254686</v>
      </c>
      <c r="AL27">
        <v>12928</v>
      </c>
      <c r="AM27">
        <v>94491</v>
      </c>
      <c r="AN27">
        <v>8553</v>
      </c>
      <c r="AO27">
        <v>2300</v>
      </c>
      <c r="AP27">
        <v>302</v>
      </c>
      <c r="AQ27">
        <v>0</v>
      </c>
      <c r="AR27">
        <v>0</v>
      </c>
      <c r="AS27">
        <v>287237</v>
      </c>
      <c r="AT27">
        <v>209684</v>
      </c>
      <c r="AU27">
        <v>5573</v>
      </c>
      <c r="AV27">
        <v>66597</v>
      </c>
      <c r="AW27">
        <v>3840</v>
      </c>
      <c r="AX27">
        <v>1338</v>
      </c>
      <c r="AY27">
        <v>30</v>
      </c>
      <c r="AZ27">
        <v>64618</v>
      </c>
      <c r="BA27">
        <v>3181</v>
      </c>
      <c r="BB27">
        <v>410</v>
      </c>
      <c r="BC27">
        <v>495</v>
      </c>
      <c r="BD27">
        <v>0</v>
      </c>
      <c r="BE27">
        <v>371725</v>
      </c>
      <c r="BF27">
        <v>256614</v>
      </c>
      <c r="BG27">
        <v>12805</v>
      </c>
      <c r="BH27">
        <v>93553</v>
      </c>
      <c r="BI27">
        <v>8686</v>
      </c>
      <c r="BJ27">
        <v>2286</v>
      </c>
      <c r="BK27">
        <v>278</v>
      </c>
      <c r="BL27">
        <v>86544</v>
      </c>
      <c r="BM27">
        <v>6445</v>
      </c>
      <c r="BN27">
        <v>484</v>
      </c>
      <c r="BO27">
        <v>976</v>
      </c>
      <c r="BP27">
        <v>7817</v>
      </c>
      <c r="BQ27">
        <v>375671</v>
      </c>
      <c r="BR27">
        <v>270306</v>
      </c>
      <c r="BS27">
        <v>10313</v>
      </c>
      <c r="BT27">
        <v>87443</v>
      </c>
      <c r="BU27">
        <v>7350</v>
      </c>
      <c r="BV27">
        <v>2272</v>
      </c>
      <c r="BW27">
        <v>243</v>
      </c>
      <c r="BX27">
        <v>0</v>
      </c>
      <c r="BY27">
        <v>0</v>
      </c>
      <c r="BZ27">
        <v>291927</v>
      </c>
      <c r="CA27">
        <v>218127</v>
      </c>
      <c r="CB27">
        <v>6111</v>
      </c>
      <c r="CC27">
        <v>61661</v>
      </c>
      <c r="CD27">
        <v>5503</v>
      </c>
      <c r="CE27">
        <v>1593</v>
      </c>
      <c r="CF27">
        <v>142</v>
      </c>
      <c r="CG27">
        <v>0</v>
      </c>
      <c r="CH27">
        <v>0</v>
      </c>
      <c r="CI27">
        <v>299705</v>
      </c>
      <c r="CJ27">
        <v>205221</v>
      </c>
      <c r="CK27">
        <v>9624</v>
      </c>
      <c r="CL27">
        <v>68760</v>
      </c>
      <c r="CM27">
        <v>5642</v>
      </c>
      <c r="CN27">
        <v>342</v>
      </c>
      <c r="CO27">
        <v>47</v>
      </c>
      <c r="CP27">
        <v>1054</v>
      </c>
      <c r="CQ27">
        <v>9015</v>
      </c>
      <c r="CR27">
        <v>374083</v>
      </c>
      <c r="CS27">
        <v>244684</v>
      </c>
      <c r="CT27">
        <v>15164</v>
      </c>
      <c r="CU27">
        <v>99299</v>
      </c>
      <c r="CV27">
        <v>8995</v>
      </c>
      <c r="CW27">
        <v>6099</v>
      </c>
      <c r="CX27">
        <v>390</v>
      </c>
      <c r="CY27">
        <v>299705</v>
      </c>
      <c r="CZ27">
        <v>205221</v>
      </c>
      <c r="DA27">
        <v>9624</v>
      </c>
      <c r="DB27">
        <v>73111</v>
      </c>
      <c r="DC27">
        <v>6911</v>
      </c>
      <c r="DD27">
        <v>4430</v>
      </c>
      <c r="DE27">
        <v>281</v>
      </c>
    </row>
    <row r="28" spans="1:109" x14ac:dyDescent="0.25">
      <c r="A28">
        <v>26</v>
      </c>
      <c r="B28">
        <v>26</v>
      </c>
      <c r="C28">
        <v>144737</v>
      </c>
      <c r="D28">
        <v>56578</v>
      </c>
      <c r="E28">
        <v>83584</v>
      </c>
      <c r="F28">
        <v>172020</v>
      </c>
      <c r="G28">
        <v>62621</v>
      </c>
      <c r="H28">
        <v>106478</v>
      </c>
      <c r="I28">
        <v>123584</v>
      </c>
      <c r="J28">
        <v>52524</v>
      </c>
      <c r="K28">
        <v>71060</v>
      </c>
      <c r="L28">
        <v>125336</v>
      </c>
      <c r="M28">
        <v>63409</v>
      </c>
      <c r="N28">
        <v>61927</v>
      </c>
      <c r="O28">
        <v>125718</v>
      </c>
      <c r="P28">
        <v>51698</v>
      </c>
      <c r="Q28">
        <v>68782</v>
      </c>
      <c r="R28">
        <v>159450</v>
      </c>
      <c r="S28">
        <v>50330</v>
      </c>
      <c r="T28">
        <v>99783</v>
      </c>
      <c r="U28">
        <v>162436</v>
      </c>
      <c r="V28">
        <v>60015</v>
      </c>
      <c r="W28">
        <v>93068</v>
      </c>
      <c r="X28">
        <v>274876</v>
      </c>
      <c r="Y28">
        <v>243361</v>
      </c>
      <c r="Z28">
        <v>15209</v>
      </c>
      <c r="AA28">
        <v>12901</v>
      </c>
      <c r="AB28">
        <v>1314</v>
      </c>
      <c r="AC28">
        <v>1914</v>
      </c>
      <c r="AD28">
        <v>45</v>
      </c>
      <c r="AE28">
        <v>11558</v>
      </c>
      <c r="AF28">
        <v>981</v>
      </c>
      <c r="AG28">
        <v>654</v>
      </c>
      <c r="AH28">
        <v>315</v>
      </c>
      <c r="AI28">
        <v>0</v>
      </c>
      <c r="AJ28">
        <v>358453</v>
      </c>
      <c r="AK28">
        <v>305469</v>
      </c>
      <c r="AL28">
        <v>25954</v>
      </c>
      <c r="AM28">
        <v>22827</v>
      </c>
      <c r="AN28">
        <v>3269</v>
      </c>
      <c r="AO28">
        <v>3169</v>
      </c>
      <c r="AP28">
        <v>361</v>
      </c>
      <c r="AQ28">
        <v>0</v>
      </c>
      <c r="AR28">
        <v>0</v>
      </c>
      <c r="AS28">
        <v>275427</v>
      </c>
      <c r="AT28">
        <v>243828</v>
      </c>
      <c r="AU28">
        <v>15270</v>
      </c>
      <c r="AV28">
        <v>12758</v>
      </c>
      <c r="AW28">
        <v>1374</v>
      </c>
      <c r="AX28">
        <v>2048</v>
      </c>
      <c r="AY28">
        <v>53</v>
      </c>
      <c r="AZ28">
        <v>11404</v>
      </c>
      <c r="BA28">
        <v>977</v>
      </c>
      <c r="BB28">
        <v>721</v>
      </c>
      <c r="BC28">
        <v>263</v>
      </c>
      <c r="BD28">
        <v>0</v>
      </c>
      <c r="BE28">
        <v>360293</v>
      </c>
      <c r="BF28">
        <v>306611</v>
      </c>
      <c r="BG28">
        <v>26741</v>
      </c>
      <c r="BH28">
        <v>22874</v>
      </c>
      <c r="BI28">
        <v>3307</v>
      </c>
      <c r="BJ28">
        <v>2971</v>
      </c>
      <c r="BK28">
        <v>246</v>
      </c>
      <c r="BL28">
        <v>16182</v>
      </c>
      <c r="BM28">
        <v>1998</v>
      </c>
      <c r="BN28">
        <v>815</v>
      </c>
      <c r="BO28">
        <v>397</v>
      </c>
      <c r="BP28">
        <v>7484</v>
      </c>
      <c r="BQ28">
        <v>372565</v>
      </c>
      <c r="BR28">
        <v>323189</v>
      </c>
      <c r="BS28">
        <v>24817</v>
      </c>
      <c r="BT28">
        <v>21135</v>
      </c>
      <c r="BU28">
        <v>2292</v>
      </c>
      <c r="BV28">
        <v>3039</v>
      </c>
      <c r="BW28">
        <v>231</v>
      </c>
      <c r="BX28">
        <v>0</v>
      </c>
      <c r="BY28">
        <v>0</v>
      </c>
      <c r="BZ28">
        <v>281927</v>
      </c>
      <c r="CA28">
        <v>252305</v>
      </c>
      <c r="CB28">
        <v>14478</v>
      </c>
      <c r="CC28">
        <v>12181</v>
      </c>
      <c r="CD28">
        <v>1487</v>
      </c>
      <c r="CE28">
        <v>2158</v>
      </c>
      <c r="CF28">
        <v>147</v>
      </c>
      <c r="CG28">
        <v>0</v>
      </c>
      <c r="CH28">
        <v>0</v>
      </c>
      <c r="CI28">
        <v>277932</v>
      </c>
      <c r="CJ28">
        <v>238549</v>
      </c>
      <c r="CK28">
        <v>16847</v>
      </c>
      <c r="CL28">
        <v>11582</v>
      </c>
      <c r="CM28">
        <v>1390</v>
      </c>
      <c r="CN28">
        <v>481</v>
      </c>
      <c r="CO28">
        <v>77</v>
      </c>
      <c r="CP28">
        <v>640</v>
      </c>
      <c r="CQ28">
        <v>8366</v>
      </c>
      <c r="CR28">
        <v>356613</v>
      </c>
      <c r="CS28">
        <v>295460</v>
      </c>
      <c r="CT28">
        <v>26952</v>
      </c>
      <c r="CU28">
        <v>23818</v>
      </c>
      <c r="CV28">
        <v>3108</v>
      </c>
      <c r="CW28">
        <v>7573</v>
      </c>
      <c r="CX28">
        <v>299</v>
      </c>
      <c r="CY28">
        <v>277932</v>
      </c>
      <c r="CZ28">
        <v>238549</v>
      </c>
      <c r="DA28">
        <v>16847</v>
      </c>
      <c r="DB28">
        <v>14279</v>
      </c>
      <c r="DC28">
        <v>2097</v>
      </c>
      <c r="DD28">
        <v>5504</v>
      </c>
      <c r="DE28">
        <v>212</v>
      </c>
    </row>
    <row r="29" spans="1:109" x14ac:dyDescent="0.25">
      <c r="A29">
        <v>27</v>
      </c>
      <c r="B29">
        <v>27</v>
      </c>
      <c r="C29">
        <v>161507</v>
      </c>
      <c r="D29">
        <v>57519</v>
      </c>
      <c r="E29">
        <v>100120</v>
      </c>
      <c r="F29">
        <v>188575</v>
      </c>
      <c r="G29">
        <v>73048</v>
      </c>
      <c r="H29">
        <v>112299</v>
      </c>
      <c r="I29">
        <v>143574</v>
      </c>
      <c r="J29">
        <v>53203</v>
      </c>
      <c r="K29">
        <v>90371</v>
      </c>
      <c r="L29">
        <v>144509</v>
      </c>
      <c r="M29">
        <v>62979</v>
      </c>
      <c r="N29">
        <v>81530</v>
      </c>
      <c r="O29">
        <v>145350</v>
      </c>
      <c r="P29">
        <v>51360</v>
      </c>
      <c r="Q29">
        <v>89636</v>
      </c>
      <c r="R29">
        <v>172867</v>
      </c>
      <c r="S29">
        <v>45196</v>
      </c>
      <c r="T29">
        <v>120893</v>
      </c>
      <c r="U29">
        <v>174194</v>
      </c>
      <c r="V29">
        <v>59662</v>
      </c>
      <c r="W29">
        <v>106043</v>
      </c>
      <c r="X29">
        <v>255873</v>
      </c>
      <c r="Y29">
        <v>225478</v>
      </c>
      <c r="Z29">
        <v>4957</v>
      </c>
      <c r="AA29">
        <v>16998</v>
      </c>
      <c r="AB29">
        <v>5907</v>
      </c>
      <c r="AC29">
        <v>1751</v>
      </c>
      <c r="AD29">
        <v>120</v>
      </c>
      <c r="AE29">
        <v>15376</v>
      </c>
      <c r="AF29">
        <v>5032</v>
      </c>
      <c r="AG29">
        <v>209</v>
      </c>
      <c r="AH29">
        <v>797</v>
      </c>
      <c r="AI29">
        <v>0</v>
      </c>
      <c r="AJ29">
        <v>333519</v>
      </c>
      <c r="AK29">
        <v>283006</v>
      </c>
      <c r="AL29">
        <v>9145</v>
      </c>
      <c r="AM29">
        <v>25483</v>
      </c>
      <c r="AN29">
        <v>14003</v>
      </c>
      <c r="AO29">
        <v>2692</v>
      </c>
      <c r="AP29">
        <v>787</v>
      </c>
      <c r="AQ29">
        <v>0</v>
      </c>
      <c r="AR29">
        <v>0</v>
      </c>
      <c r="AS29">
        <v>254050</v>
      </c>
      <c r="AT29">
        <v>224313</v>
      </c>
      <c r="AU29">
        <v>4736</v>
      </c>
      <c r="AV29">
        <v>17041</v>
      </c>
      <c r="AW29">
        <v>5742</v>
      </c>
      <c r="AX29">
        <v>1615</v>
      </c>
      <c r="AY29">
        <v>78</v>
      </c>
      <c r="AZ29">
        <v>15568</v>
      </c>
      <c r="BA29">
        <v>4931</v>
      </c>
      <c r="BB29">
        <v>170</v>
      </c>
      <c r="BC29">
        <v>727</v>
      </c>
      <c r="BD29">
        <v>0</v>
      </c>
      <c r="BE29">
        <v>332710</v>
      </c>
      <c r="BF29">
        <v>283065</v>
      </c>
      <c r="BG29">
        <v>8469</v>
      </c>
      <c r="BH29">
        <v>25424</v>
      </c>
      <c r="BI29">
        <v>13975</v>
      </c>
      <c r="BJ29">
        <v>2653</v>
      </c>
      <c r="BK29">
        <v>679</v>
      </c>
      <c r="BL29">
        <v>20032</v>
      </c>
      <c r="BM29">
        <v>10531</v>
      </c>
      <c r="BN29">
        <v>268</v>
      </c>
      <c r="BO29">
        <v>923</v>
      </c>
      <c r="BP29">
        <v>9318</v>
      </c>
      <c r="BQ29">
        <v>329397</v>
      </c>
      <c r="BR29">
        <v>286626</v>
      </c>
      <c r="BS29">
        <v>6628</v>
      </c>
      <c r="BT29">
        <v>22487</v>
      </c>
      <c r="BU29">
        <v>11917</v>
      </c>
      <c r="BV29">
        <v>2663</v>
      </c>
      <c r="BW29">
        <v>372</v>
      </c>
      <c r="BX29">
        <v>0</v>
      </c>
      <c r="BY29">
        <v>0</v>
      </c>
      <c r="BZ29">
        <v>256122</v>
      </c>
      <c r="CA29">
        <v>226381</v>
      </c>
      <c r="CB29">
        <v>4308</v>
      </c>
      <c r="CC29">
        <v>15598</v>
      </c>
      <c r="CD29">
        <v>8437</v>
      </c>
      <c r="CE29">
        <v>1917</v>
      </c>
      <c r="CF29">
        <v>226</v>
      </c>
      <c r="CG29">
        <v>0</v>
      </c>
      <c r="CH29">
        <v>0</v>
      </c>
      <c r="CI29">
        <v>270926</v>
      </c>
      <c r="CJ29">
        <v>225886</v>
      </c>
      <c r="CK29">
        <v>7375</v>
      </c>
      <c r="CL29">
        <v>16392</v>
      </c>
      <c r="CM29">
        <v>9596</v>
      </c>
      <c r="CN29">
        <v>466</v>
      </c>
      <c r="CO29">
        <v>111</v>
      </c>
      <c r="CP29">
        <v>951</v>
      </c>
      <c r="CQ29">
        <v>10149</v>
      </c>
      <c r="CR29">
        <v>343093</v>
      </c>
      <c r="CS29">
        <v>279616</v>
      </c>
      <c r="CT29">
        <v>11107</v>
      </c>
      <c r="CU29">
        <v>27835</v>
      </c>
      <c r="CV29">
        <v>16181</v>
      </c>
      <c r="CW29">
        <v>7469</v>
      </c>
      <c r="CX29">
        <v>587</v>
      </c>
      <c r="CY29">
        <v>270926</v>
      </c>
      <c r="CZ29">
        <v>225886</v>
      </c>
      <c r="DA29">
        <v>7375</v>
      </c>
      <c r="DB29">
        <v>19418</v>
      </c>
      <c r="DC29">
        <v>11713</v>
      </c>
      <c r="DD29">
        <v>5599</v>
      </c>
      <c r="DE29">
        <v>392</v>
      </c>
    </row>
    <row r="30" spans="1:109" x14ac:dyDescent="0.25">
      <c r="A30">
        <v>28</v>
      </c>
      <c r="B30">
        <v>28</v>
      </c>
      <c r="C30">
        <v>172641</v>
      </c>
      <c r="D30">
        <v>93987</v>
      </c>
      <c r="E30">
        <v>74732</v>
      </c>
      <c r="F30">
        <v>204222</v>
      </c>
      <c r="G30">
        <v>114037</v>
      </c>
      <c r="H30">
        <v>87454</v>
      </c>
      <c r="I30">
        <v>153212</v>
      </c>
      <c r="J30">
        <v>88043</v>
      </c>
      <c r="K30">
        <v>65169</v>
      </c>
      <c r="L30">
        <v>156901</v>
      </c>
      <c r="M30">
        <v>96131</v>
      </c>
      <c r="N30">
        <v>60770</v>
      </c>
      <c r="O30">
        <v>156446</v>
      </c>
      <c r="P30">
        <v>87237</v>
      </c>
      <c r="Q30">
        <v>65069</v>
      </c>
      <c r="R30">
        <v>180102</v>
      </c>
      <c r="S30">
        <v>80602</v>
      </c>
      <c r="T30">
        <v>90364</v>
      </c>
      <c r="U30">
        <v>185083</v>
      </c>
      <c r="V30">
        <v>97854</v>
      </c>
      <c r="W30">
        <v>79455</v>
      </c>
      <c r="X30">
        <v>278090</v>
      </c>
      <c r="Y30">
        <v>227833</v>
      </c>
      <c r="Z30">
        <v>4136</v>
      </c>
      <c r="AA30">
        <v>38431</v>
      </c>
      <c r="AB30">
        <v>5985</v>
      </c>
      <c r="AC30">
        <v>1482</v>
      </c>
      <c r="AD30">
        <v>19</v>
      </c>
      <c r="AE30">
        <v>36379</v>
      </c>
      <c r="AF30">
        <v>5207</v>
      </c>
      <c r="AG30">
        <v>532</v>
      </c>
      <c r="AH30">
        <v>264</v>
      </c>
      <c r="AI30">
        <v>0</v>
      </c>
      <c r="AJ30">
        <v>363344</v>
      </c>
      <c r="AK30">
        <v>281549</v>
      </c>
      <c r="AL30">
        <v>8299</v>
      </c>
      <c r="AM30">
        <v>54603</v>
      </c>
      <c r="AN30">
        <v>17697</v>
      </c>
      <c r="AO30">
        <v>2094</v>
      </c>
      <c r="AP30">
        <v>228</v>
      </c>
      <c r="AQ30">
        <v>0</v>
      </c>
      <c r="AR30">
        <v>0</v>
      </c>
      <c r="AS30">
        <v>278336</v>
      </c>
      <c r="AT30">
        <v>229342</v>
      </c>
      <c r="AU30">
        <v>4109</v>
      </c>
      <c r="AV30">
        <v>37840</v>
      </c>
      <c r="AW30">
        <v>5398</v>
      </c>
      <c r="AX30">
        <v>1573</v>
      </c>
      <c r="AY30">
        <v>23</v>
      </c>
      <c r="AZ30">
        <v>36038</v>
      </c>
      <c r="BA30">
        <v>4703</v>
      </c>
      <c r="BB30">
        <v>558</v>
      </c>
      <c r="BC30">
        <v>260</v>
      </c>
      <c r="BD30">
        <v>0</v>
      </c>
      <c r="BE30">
        <v>363942</v>
      </c>
      <c r="BF30">
        <v>283947</v>
      </c>
      <c r="BG30">
        <v>7992</v>
      </c>
      <c r="BH30">
        <v>53559</v>
      </c>
      <c r="BI30">
        <v>16809</v>
      </c>
      <c r="BJ30">
        <v>2285</v>
      </c>
      <c r="BK30">
        <v>193</v>
      </c>
      <c r="BL30">
        <v>47843</v>
      </c>
      <c r="BM30">
        <v>14459</v>
      </c>
      <c r="BN30">
        <v>609</v>
      </c>
      <c r="BO30">
        <v>620</v>
      </c>
      <c r="BP30">
        <v>8433</v>
      </c>
      <c r="BQ30">
        <v>358577</v>
      </c>
      <c r="BR30">
        <v>289716</v>
      </c>
      <c r="BS30">
        <v>5906</v>
      </c>
      <c r="BT30">
        <v>50908</v>
      </c>
      <c r="BU30">
        <v>10947</v>
      </c>
      <c r="BV30">
        <v>2378</v>
      </c>
      <c r="BW30">
        <v>227</v>
      </c>
      <c r="BX30">
        <v>0</v>
      </c>
      <c r="BY30">
        <v>0</v>
      </c>
      <c r="BZ30">
        <v>277233</v>
      </c>
      <c r="CA30">
        <v>229863</v>
      </c>
      <c r="CB30">
        <v>3676</v>
      </c>
      <c r="CC30">
        <v>35267</v>
      </c>
      <c r="CD30">
        <v>7429</v>
      </c>
      <c r="CE30">
        <v>1716</v>
      </c>
      <c r="CF30">
        <v>125</v>
      </c>
      <c r="CG30">
        <v>0</v>
      </c>
      <c r="CH30">
        <v>0</v>
      </c>
      <c r="CI30">
        <v>291351</v>
      </c>
      <c r="CJ30">
        <v>224950</v>
      </c>
      <c r="CK30">
        <v>5925</v>
      </c>
      <c r="CL30">
        <v>35890</v>
      </c>
      <c r="CM30">
        <v>13929</v>
      </c>
      <c r="CN30">
        <v>345</v>
      </c>
      <c r="CO30">
        <v>57</v>
      </c>
      <c r="CP30">
        <v>839</v>
      </c>
      <c r="CQ30">
        <v>9416</v>
      </c>
      <c r="CR30">
        <v>366065</v>
      </c>
      <c r="CS30">
        <v>272726</v>
      </c>
      <c r="CT30">
        <v>9209</v>
      </c>
      <c r="CU30">
        <v>54183</v>
      </c>
      <c r="CV30">
        <v>22411</v>
      </c>
      <c r="CW30">
        <v>6204</v>
      </c>
      <c r="CX30">
        <v>358</v>
      </c>
      <c r="CY30">
        <v>291351</v>
      </c>
      <c r="CZ30">
        <v>224950</v>
      </c>
      <c r="DA30">
        <v>5925</v>
      </c>
      <c r="DB30">
        <v>39222</v>
      </c>
      <c r="DC30">
        <v>15443</v>
      </c>
      <c r="DD30">
        <v>4548</v>
      </c>
      <c r="DE30">
        <v>234</v>
      </c>
    </row>
    <row r="31" spans="1:109" x14ac:dyDescent="0.25">
      <c r="A31">
        <v>29</v>
      </c>
      <c r="B31">
        <v>29</v>
      </c>
      <c r="C31">
        <v>152169</v>
      </c>
      <c r="D31">
        <v>62280</v>
      </c>
      <c r="E31">
        <v>85734</v>
      </c>
      <c r="F31">
        <v>181617</v>
      </c>
      <c r="G31">
        <v>72299</v>
      </c>
      <c r="H31">
        <v>106618</v>
      </c>
      <c r="I31">
        <v>131888</v>
      </c>
      <c r="J31">
        <v>58606</v>
      </c>
      <c r="K31">
        <v>73282</v>
      </c>
      <c r="L31">
        <v>133371</v>
      </c>
      <c r="M31">
        <v>65391</v>
      </c>
      <c r="N31">
        <v>67980</v>
      </c>
      <c r="O31">
        <v>134004</v>
      </c>
      <c r="P31">
        <v>57239</v>
      </c>
      <c r="Q31">
        <v>72290</v>
      </c>
      <c r="R31">
        <v>164901</v>
      </c>
      <c r="S31">
        <v>55526</v>
      </c>
      <c r="T31">
        <v>99802</v>
      </c>
      <c r="U31">
        <v>167067</v>
      </c>
      <c r="V31">
        <v>64864</v>
      </c>
      <c r="W31">
        <v>94424</v>
      </c>
      <c r="X31">
        <v>271822</v>
      </c>
      <c r="Y31">
        <v>243121</v>
      </c>
      <c r="Z31">
        <v>3389</v>
      </c>
      <c r="AA31">
        <v>20819</v>
      </c>
      <c r="AB31">
        <v>2234</v>
      </c>
      <c r="AC31">
        <v>1922</v>
      </c>
      <c r="AD31">
        <v>20</v>
      </c>
      <c r="AE31">
        <v>18308</v>
      </c>
      <c r="AF31">
        <v>1827</v>
      </c>
      <c r="AG31">
        <v>310</v>
      </c>
      <c r="AH31">
        <v>485</v>
      </c>
      <c r="AI31">
        <v>0</v>
      </c>
      <c r="AJ31">
        <v>350502</v>
      </c>
      <c r="AK31">
        <v>303017</v>
      </c>
      <c r="AL31">
        <v>7393</v>
      </c>
      <c r="AM31">
        <v>33385</v>
      </c>
      <c r="AN31">
        <v>4497</v>
      </c>
      <c r="AO31">
        <v>3266</v>
      </c>
      <c r="AP31">
        <v>44</v>
      </c>
      <c r="AQ31">
        <v>0</v>
      </c>
      <c r="AR31">
        <v>0</v>
      </c>
      <c r="AS31">
        <v>272178</v>
      </c>
      <c r="AT31">
        <v>243751</v>
      </c>
      <c r="AU31">
        <v>3226</v>
      </c>
      <c r="AV31">
        <v>20890</v>
      </c>
      <c r="AW31">
        <v>2134</v>
      </c>
      <c r="AX31">
        <v>1772</v>
      </c>
      <c r="AY31">
        <v>50</v>
      </c>
      <c r="AZ31">
        <v>18559</v>
      </c>
      <c r="BA31">
        <v>1702</v>
      </c>
      <c r="BB31">
        <v>370</v>
      </c>
      <c r="BC31">
        <v>376</v>
      </c>
      <c r="BD31">
        <v>0</v>
      </c>
      <c r="BE31">
        <v>351491</v>
      </c>
      <c r="BF31">
        <v>304399</v>
      </c>
      <c r="BG31">
        <v>7097</v>
      </c>
      <c r="BH31">
        <v>33325</v>
      </c>
      <c r="BI31">
        <v>4308</v>
      </c>
      <c r="BJ31">
        <v>2863</v>
      </c>
      <c r="BK31">
        <v>100</v>
      </c>
      <c r="BL31">
        <v>25574</v>
      </c>
      <c r="BM31">
        <v>3052</v>
      </c>
      <c r="BN31">
        <v>451</v>
      </c>
      <c r="BO31">
        <v>788</v>
      </c>
      <c r="BP31">
        <v>10069</v>
      </c>
      <c r="BQ31">
        <v>353086</v>
      </c>
      <c r="BR31">
        <v>310664</v>
      </c>
      <c r="BS31">
        <v>5546</v>
      </c>
      <c r="BT31">
        <v>31086</v>
      </c>
      <c r="BU31">
        <v>3538</v>
      </c>
      <c r="BV31">
        <v>3073</v>
      </c>
      <c r="BW31">
        <v>227</v>
      </c>
      <c r="BX31">
        <v>0</v>
      </c>
      <c r="BY31">
        <v>0</v>
      </c>
      <c r="BZ31">
        <v>272047</v>
      </c>
      <c r="CA31">
        <v>245067</v>
      </c>
      <c r="CB31">
        <v>3407</v>
      </c>
      <c r="CC31">
        <v>19554</v>
      </c>
      <c r="CD31">
        <v>2343</v>
      </c>
      <c r="CE31">
        <v>2151</v>
      </c>
      <c r="CF31">
        <v>146</v>
      </c>
      <c r="CG31">
        <v>0</v>
      </c>
      <c r="CH31">
        <v>0</v>
      </c>
      <c r="CI31">
        <v>277640</v>
      </c>
      <c r="CJ31">
        <v>237718</v>
      </c>
      <c r="CK31">
        <v>6279</v>
      </c>
      <c r="CL31">
        <v>19218</v>
      </c>
      <c r="CM31">
        <v>2408</v>
      </c>
      <c r="CN31">
        <v>564</v>
      </c>
      <c r="CO31">
        <v>63</v>
      </c>
      <c r="CP31">
        <v>915</v>
      </c>
      <c r="CQ31">
        <v>10475</v>
      </c>
      <c r="CR31">
        <v>353098</v>
      </c>
      <c r="CS31">
        <v>293107</v>
      </c>
      <c r="CT31">
        <v>9984</v>
      </c>
      <c r="CU31">
        <v>35216</v>
      </c>
      <c r="CV31">
        <v>4803</v>
      </c>
      <c r="CW31">
        <v>8305</v>
      </c>
      <c r="CX31">
        <v>354</v>
      </c>
      <c r="CY31">
        <v>277640</v>
      </c>
      <c r="CZ31">
        <v>237718</v>
      </c>
      <c r="DA31">
        <v>6279</v>
      </c>
      <c r="DB31">
        <v>22743</v>
      </c>
      <c r="DC31">
        <v>3301</v>
      </c>
      <c r="DD31">
        <v>5949</v>
      </c>
      <c r="DE31">
        <v>213</v>
      </c>
    </row>
    <row r="32" spans="1:109" x14ac:dyDescent="0.25">
      <c r="A32">
        <v>30</v>
      </c>
      <c r="B32">
        <v>30</v>
      </c>
      <c r="C32">
        <v>148423</v>
      </c>
      <c r="D32">
        <v>47963</v>
      </c>
      <c r="E32">
        <v>96878</v>
      </c>
      <c r="F32">
        <v>177441</v>
      </c>
      <c r="G32">
        <v>49447</v>
      </c>
      <c r="H32">
        <v>125608</v>
      </c>
      <c r="I32">
        <v>127406</v>
      </c>
      <c r="J32">
        <v>46301</v>
      </c>
      <c r="K32">
        <v>81105</v>
      </c>
      <c r="L32">
        <v>128908</v>
      </c>
      <c r="M32">
        <v>55989</v>
      </c>
      <c r="N32">
        <v>72919</v>
      </c>
      <c r="O32">
        <v>129483</v>
      </c>
      <c r="P32">
        <v>43176</v>
      </c>
      <c r="Q32">
        <v>82500</v>
      </c>
      <c r="R32">
        <v>162376</v>
      </c>
      <c r="S32">
        <v>47314</v>
      </c>
      <c r="T32">
        <v>106906</v>
      </c>
      <c r="U32">
        <v>165628</v>
      </c>
      <c r="V32">
        <v>46587</v>
      </c>
      <c r="W32">
        <v>112088</v>
      </c>
      <c r="X32">
        <v>286800</v>
      </c>
      <c r="Y32">
        <v>269295</v>
      </c>
      <c r="Z32">
        <v>2430</v>
      </c>
      <c r="AA32">
        <v>11539</v>
      </c>
      <c r="AB32">
        <v>1249</v>
      </c>
      <c r="AC32">
        <v>1943</v>
      </c>
      <c r="AD32">
        <v>35</v>
      </c>
      <c r="AE32">
        <v>9596</v>
      </c>
      <c r="AF32">
        <v>830</v>
      </c>
      <c r="AG32">
        <v>670</v>
      </c>
      <c r="AH32">
        <v>409</v>
      </c>
      <c r="AI32">
        <v>0</v>
      </c>
      <c r="AJ32">
        <v>363061</v>
      </c>
      <c r="AK32">
        <v>336373</v>
      </c>
      <c r="AL32">
        <v>4082</v>
      </c>
      <c r="AM32">
        <v>17528</v>
      </c>
      <c r="AN32">
        <v>2731</v>
      </c>
      <c r="AO32">
        <v>2840</v>
      </c>
      <c r="AP32">
        <v>397</v>
      </c>
      <c r="AQ32">
        <v>0</v>
      </c>
      <c r="AR32">
        <v>0</v>
      </c>
      <c r="AS32">
        <v>287675</v>
      </c>
      <c r="AT32">
        <v>270305</v>
      </c>
      <c r="AU32">
        <v>2395</v>
      </c>
      <c r="AV32">
        <v>11575</v>
      </c>
      <c r="AW32">
        <v>1222</v>
      </c>
      <c r="AX32">
        <v>1963</v>
      </c>
      <c r="AY32">
        <v>20</v>
      </c>
      <c r="AZ32">
        <v>9717</v>
      </c>
      <c r="BA32">
        <v>841</v>
      </c>
      <c r="BB32">
        <v>609</v>
      </c>
      <c r="BC32">
        <v>353</v>
      </c>
      <c r="BD32">
        <v>0</v>
      </c>
      <c r="BE32">
        <v>364614</v>
      </c>
      <c r="BF32">
        <v>338263</v>
      </c>
      <c r="BG32">
        <v>3940</v>
      </c>
      <c r="BH32">
        <v>17461</v>
      </c>
      <c r="BI32">
        <v>2590</v>
      </c>
      <c r="BJ32">
        <v>2910</v>
      </c>
      <c r="BK32">
        <v>277</v>
      </c>
      <c r="BL32">
        <v>11726</v>
      </c>
      <c r="BM32">
        <v>1549</v>
      </c>
      <c r="BN32">
        <v>746</v>
      </c>
      <c r="BO32">
        <v>594</v>
      </c>
      <c r="BP32">
        <v>7767</v>
      </c>
      <c r="BQ32">
        <v>372393</v>
      </c>
      <c r="BR32">
        <v>348916</v>
      </c>
      <c r="BS32">
        <v>2870</v>
      </c>
      <c r="BT32">
        <v>16183</v>
      </c>
      <c r="BU32">
        <v>2053</v>
      </c>
      <c r="BV32">
        <v>3084</v>
      </c>
      <c r="BW32">
        <v>204</v>
      </c>
      <c r="BX32">
        <v>0</v>
      </c>
      <c r="BY32">
        <v>0</v>
      </c>
      <c r="BZ32">
        <v>291812</v>
      </c>
      <c r="CA32">
        <v>276008</v>
      </c>
      <c r="CB32">
        <v>1788</v>
      </c>
      <c r="CC32">
        <v>10728</v>
      </c>
      <c r="CD32">
        <v>1405</v>
      </c>
      <c r="CE32">
        <v>2257</v>
      </c>
      <c r="CF32">
        <v>126</v>
      </c>
      <c r="CG32">
        <v>0</v>
      </c>
      <c r="CH32">
        <v>0</v>
      </c>
      <c r="CI32">
        <v>284344</v>
      </c>
      <c r="CJ32">
        <v>260617</v>
      </c>
      <c r="CK32">
        <v>2905</v>
      </c>
      <c r="CL32">
        <v>8878</v>
      </c>
      <c r="CM32">
        <v>1212</v>
      </c>
      <c r="CN32">
        <v>512</v>
      </c>
      <c r="CO32">
        <v>62</v>
      </c>
      <c r="CP32">
        <v>658</v>
      </c>
      <c r="CQ32">
        <v>9500</v>
      </c>
      <c r="CR32">
        <v>357667</v>
      </c>
      <c r="CS32">
        <v>323682</v>
      </c>
      <c r="CT32">
        <v>4566</v>
      </c>
      <c r="CU32">
        <v>17314</v>
      </c>
      <c r="CV32">
        <v>2643</v>
      </c>
      <c r="CW32">
        <v>7510</v>
      </c>
      <c r="CX32">
        <v>310</v>
      </c>
      <c r="CY32">
        <v>284344</v>
      </c>
      <c r="CZ32">
        <v>260617</v>
      </c>
      <c r="DA32">
        <v>2905</v>
      </c>
      <c r="DB32">
        <v>11636</v>
      </c>
      <c r="DC32">
        <v>1845</v>
      </c>
      <c r="DD32">
        <v>5610</v>
      </c>
      <c r="DE32">
        <v>200</v>
      </c>
    </row>
    <row r="33" spans="1:109" x14ac:dyDescent="0.25">
      <c r="A33">
        <v>31</v>
      </c>
      <c r="B33">
        <v>31</v>
      </c>
      <c r="C33">
        <v>134928</v>
      </c>
      <c r="D33">
        <v>39927</v>
      </c>
      <c r="E33">
        <v>91306</v>
      </c>
      <c r="F33">
        <v>162405</v>
      </c>
      <c r="G33">
        <v>43507</v>
      </c>
      <c r="H33">
        <v>116500</v>
      </c>
      <c r="I33">
        <v>116305</v>
      </c>
      <c r="J33">
        <v>38496</v>
      </c>
      <c r="K33">
        <v>77809</v>
      </c>
      <c r="L33">
        <v>117766</v>
      </c>
      <c r="M33">
        <v>45324</v>
      </c>
      <c r="N33">
        <v>72442</v>
      </c>
      <c r="O33">
        <v>118060</v>
      </c>
      <c r="P33">
        <v>37609</v>
      </c>
      <c r="Q33">
        <v>76390</v>
      </c>
      <c r="R33">
        <v>146541</v>
      </c>
      <c r="S33">
        <v>35840</v>
      </c>
      <c r="T33">
        <v>102467</v>
      </c>
      <c r="U33">
        <v>148483</v>
      </c>
      <c r="V33">
        <v>40253</v>
      </c>
      <c r="W33">
        <v>101188</v>
      </c>
      <c r="X33">
        <v>266543</v>
      </c>
      <c r="Y33">
        <v>257145</v>
      </c>
      <c r="Z33">
        <v>2848</v>
      </c>
      <c r="AA33">
        <v>3660</v>
      </c>
      <c r="AB33">
        <v>1257</v>
      </c>
      <c r="AC33">
        <v>1474</v>
      </c>
      <c r="AD33">
        <v>10</v>
      </c>
      <c r="AE33">
        <v>2568</v>
      </c>
      <c r="AF33">
        <v>869</v>
      </c>
      <c r="AG33">
        <v>469</v>
      </c>
      <c r="AH33">
        <v>176</v>
      </c>
      <c r="AI33">
        <v>0</v>
      </c>
      <c r="AJ33">
        <v>355889</v>
      </c>
      <c r="AK33">
        <v>338840</v>
      </c>
      <c r="AL33">
        <v>6402</v>
      </c>
      <c r="AM33">
        <v>6508</v>
      </c>
      <c r="AN33">
        <v>2717</v>
      </c>
      <c r="AO33">
        <v>2073</v>
      </c>
      <c r="AP33">
        <v>112</v>
      </c>
      <c r="AQ33">
        <v>0</v>
      </c>
      <c r="AR33">
        <v>0</v>
      </c>
      <c r="AS33">
        <v>266284</v>
      </c>
      <c r="AT33">
        <v>256938</v>
      </c>
      <c r="AU33">
        <v>2758</v>
      </c>
      <c r="AV33">
        <v>3791</v>
      </c>
      <c r="AW33">
        <v>1328</v>
      </c>
      <c r="AX33">
        <v>1291</v>
      </c>
      <c r="AY33">
        <v>4</v>
      </c>
      <c r="AZ33">
        <v>2714</v>
      </c>
      <c r="BA33">
        <v>888</v>
      </c>
      <c r="BB33">
        <v>469</v>
      </c>
      <c r="BC33">
        <v>205</v>
      </c>
      <c r="BD33">
        <v>0</v>
      </c>
      <c r="BE33">
        <v>356120</v>
      </c>
      <c r="BF33">
        <v>338726</v>
      </c>
      <c r="BG33">
        <v>6340</v>
      </c>
      <c r="BH33">
        <v>6651</v>
      </c>
      <c r="BI33">
        <v>2933</v>
      </c>
      <c r="BJ33">
        <v>2141</v>
      </c>
      <c r="BK33">
        <v>174</v>
      </c>
      <c r="BL33">
        <v>3503</v>
      </c>
      <c r="BM33">
        <v>1920</v>
      </c>
      <c r="BN33">
        <v>660</v>
      </c>
      <c r="BO33">
        <v>184</v>
      </c>
      <c r="BP33">
        <v>4768</v>
      </c>
      <c r="BQ33">
        <v>353971</v>
      </c>
      <c r="BR33">
        <v>339732</v>
      </c>
      <c r="BS33">
        <v>4689</v>
      </c>
      <c r="BT33">
        <v>5475</v>
      </c>
      <c r="BU33">
        <v>2057</v>
      </c>
      <c r="BV33">
        <v>2213</v>
      </c>
      <c r="BW33">
        <v>369</v>
      </c>
      <c r="BX33">
        <v>0</v>
      </c>
      <c r="BY33">
        <v>0</v>
      </c>
      <c r="BZ33">
        <v>263017</v>
      </c>
      <c r="CA33">
        <v>254165</v>
      </c>
      <c r="CB33">
        <v>2857</v>
      </c>
      <c r="CC33">
        <v>3093</v>
      </c>
      <c r="CD33">
        <v>1361</v>
      </c>
      <c r="CE33">
        <v>1623</v>
      </c>
      <c r="CF33">
        <v>260</v>
      </c>
      <c r="CG33">
        <v>0</v>
      </c>
      <c r="CH33">
        <v>0</v>
      </c>
      <c r="CI33">
        <v>269330</v>
      </c>
      <c r="CJ33">
        <v>252651</v>
      </c>
      <c r="CK33">
        <v>4916</v>
      </c>
      <c r="CL33">
        <v>2635</v>
      </c>
      <c r="CM33">
        <v>1233</v>
      </c>
      <c r="CN33">
        <v>398</v>
      </c>
      <c r="CO33">
        <v>59</v>
      </c>
      <c r="CP33">
        <v>385</v>
      </c>
      <c r="CQ33">
        <v>7053</v>
      </c>
      <c r="CR33">
        <v>356047</v>
      </c>
      <c r="CS33">
        <v>330511</v>
      </c>
      <c r="CT33">
        <v>8274</v>
      </c>
      <c r="CU33">
        <v>6584</v>
      </c>
      <c r="CV33">
        <v>2597</v>
      </c>
      <c r="CW33">
        <v>7046</v>
      </c>
      <c r="CX33">
        <v>310</v>
      </c>
      <c r="CY33">
        <v>269330</v>
      </c>
      <c r="CZ33">
        <v>252651</v>
      </c>
      <c r="DA33">
        <v>4916</v>
      </c>
      <c r="DB33">
        <v>3871</v>
      </c>
      <c r="DC33">
        <v>1765</v>
      </c>
      <c r="DD33">
        <v>5084</v>
      </c>
      <c r="DE33">
        <v>209</v>
      </c>
    </row>
    <row r="34" spans="1:109" x14ac:dyDescent="0.25">
      <c r="A34">
        <v>32</v>
      </c>
      <c r="B34">
        <v>32</v>
      </c>
      <c r="C34">
        <v>156456</v>
      </c>
      <c r="D34">
        <v>67585</v>
      </c>
      <c r="E34">
        <v>84924</v>
      </c>
      <c r="F34">
        <v>185582</v>
      </c>
      <c r="G34">
        <v>74864</v>
      </c>
      <c r="H34">
        <v>108204</v>
      </c>
      <c r="I34">
        <v>135222</v>
      </c>
      <c r="J34">
        <v>62990</v>
      </c>
      <c r="K34">
        <v>72232</v>
      </c>
      <c r="L34">
        <v>137537</v>
      </c>
      <c r="M34">
        <v>72862</v>
      </c>
      <c r="N34">
        <v>64675</v>
      </c>
      <c r="O34">
        <v>137433</v>
      </c>
      <c r="P34">
        <v>62839</v>
      </c>
      <c r="Q34">
        <v>70164</v>
      </c>
      <c r="R34">
        <v>170145</v>
      </c>
      <c r="S34">
        <v>62026</v>
      </c>
      <c r="T34">
        <v>98458</v>
      </c>
      <c r="U34">
        <v>172960</v>
      </c>
      <c r="V34">
        <v>70337</v>
      </c>
      <c r="W34">
        <v>95274</v>
      </c>
      <c r="X34">
        <v>289180</v>
      </c>
      <c r="Y34">
        <v>263210</v>
      </c>
      <c r="Z34">
        <v>5278</v>
      </c>
      <c r="AA34">
        <v>17215</v>
      </c>
      <c r="AB34">
        <v>1446</v>
      </c>
      <c r="AC34">
        <v>1763</v>
      </c>
      <c r="AD34">
        <v>29</v>
      </c>
      <c r="AE34">
        <v>15900</v>
      </c>
      <c r="AF34">
        <v>1180</v>
      </c>
      <c r="AG34">
        <v>276</v>
      </c>
      <c r="AH34">
        <v>388</v>
      </c>
      <c r="AI34">
        <v>0</v>
      </c>
      <c r="AJ34">
        <v>370320</v>
      </c>
      <c r="AK34">
        <v>331118</v>
      </c>
      <c r="AL34">
        <v>9030</v>
      </c>
      <c r="AM34">
        <v>25991</v>
      </c>
      <c r="AN34">
        <v>2968</v>
      </c>
      <c r="AO34">
        <v>2527</v>
      </c>
      <c r="AP34">
        <v>448</v>
      </c>
      <c r="AQ34">
        <v>0</v>
      </c>
      <c r="AR34">
        <v>0</v>
      </c>
      <c r="AS34">
        <v>289835</v>
      </c>
      <c r="AT34">
        <v>264110</v>
      </c>
      <c r="AU34">
        <v>5033</v>
      </c>
      <c r="AV34">
        <v>17175</v>
      </c>
      <c r="AW34">
        <v>1544</v>
      </c>
      <c r="AX34">
        <v>1654</v>
      </c>
      <c r="AY34">
        <v>12</v>
      </c>
      <c r="AZ34">
        <v>15852</v>
      </c>
      <c r="BA34">
        <v>1313</v>
      </c>
      <c r="BB34">
        <v>366</v>
      </c>
      <c r="BC34">
        <v>252</v>
      </c>
      <c r="BD34">
        <v>0</v>
      </c>
      <c r="BE34">
        <v>372126</v>
      </c>
      <c r="BF34">
        <v>333189</v>
      </c>
      <c r="BG34">
        <v>8723</v>
      </c>
      <c r="BH34">
        <v>25975</v>
      </c>
      <c r="BI34">
        <v>2977</v>
      </c>
      <c r="BJ34">
        <v>2478</v>
      </c>
      <c r="BK34">
        <v>347</v>
      </c>
      <c r="BL34">
        <v>20584</v>
      </c>
      <c r="BM34">
        <v>1797</v>
      </c>
      <c r="BN34">
        <v>566</v>
      </c>
      <c r="BO34">
        <v>267</v>
      </c>
      <c r="BP34">
        <v>6938</v>
      </c>
      <c r="BQ34">
        <v>383544</v>
      </c>
      <c r="BR34">
        <v>346933</v>
      </c>
      <c r="BS34">
        <v>7001</v>
      </c>
      <c r="BT34">
        <v>25285</v>
      </c>
      <c r="BU34">
        <v>2588</v>
      </c>
      <c r="BV34">
        <v>2587</v>
      </c>
      <c r="BW34">
        <v>222</v>
      </c>
      <c r="BX34">
        <v>0</v>
      </c>
      <c r="BY34">
        <v>0</v>
      </c>
      <c r="BZ34">
        <v>294519</v>
      </c>
      <c r="CA34">
        <v>270556</v>
      </c>
      <c r="CB34">
        <v>4056</v>
      </c>
      <c r="CC34">
        <v>16714</v>
      </c>
      <c r="CD34">
        <v>1772</v>
      </c>
      <c r="CE34">
        <v>1818</v>
      </c>
      <c r="CF34">
        <v>133</v>
      </c>
      <c r="CG34">
        <v>0</v>
      </c>
      <c r="CH34">
        <v>0</v>
      </c>
      <c r="CI34">
        <v>293791</v>
      </c>
      <c r="CJ34">
        <v>259088</v>
      </c>
      <c r="CK34">
        <v>6152</v>
      </c>
      <c r="CL34">
        <v>16212</v>
      </c>
      <c r="CM34">
        <v>1495</v>
      </c>
      <c r="CN34">
        <v>370</v>
      </c>
      <c r="CO34">
        <v>42</v>
      </c>
      <c r="CP34">
        <v>636</v>
      </c>
      <c r="CQ34">
        <v>9796</v>
      </c>
      <c r="CR34">
        <v>371509</v>
      </c>
      <c r="CS34">
        <v>321267</v>
      </c>
      <c r="CT34">
        <v>9829</v>
      </c>
      <c r="CU34">
        <v>26912</v>
      </c>
      <c r="CV34">
        <v>3262</v>
      </c>
      <c r="CW34">
        <v>7485</v>
      </c>
      <c r="CX34">
        <v>335</v>
      </c>
      <c r="CY34">
        <v>293791</v>
      </c>
      <c r="CZ34">
        <v>259088</v>
      </c>
      <c r="DA34">
        <v>6152</v>
      </c>
      <c r="DB34">
        <v>18607</v>
      </c>
      <c r="DC34">
        <v>2317</v>
      </c>
      <c r="DD34">
        <v>5393</v>
      </c>
      <c r="DE34">
        <v>221</v>
      </c>
    </row>
    <row r="35" spans="1:109" x14ac:dyDescent="0.25">
      <c r="A35">
        <v>33</v>
      </c>
      <c r="B35">
        <v>33</v>
      </c>
      <c r="C35">
        <v>150569</v>
      </c>
      <c r="D35">
        <v>68396</v>
      </c>
      <c r="E35">
        <v>78695</v>
      </c>
      <c r="F35">
        <v>177030</v>
      </c>
      <c r="G35">
        <v>74605</v>
      </c>
      <c r="H35">
        <v>100108</v>
      </c>
      <c r="I35">
        <v>129695</v>
      </c>
      <c r="J35">
        <v>61521</v>
      </c>
      <c r="K35">
        <v>68174</v>
      </c>
      <c r="L35">
        <v>131835</v>
      </c>
      <c r="M35">
        <v>71724</v>
      </c>
      <c r="N35">
        <v>60111</v>
      </c>
      <c r="O35">
        <v>132093</v>
      </c>
      <c r="P35">
        <v>64075</v>
      </c>
      <c r="Q35">
        <v>64366</v>
      </c>
      <c r="R35">
        <v>164635</v>
      </c>
      <c r="S35">
        <v>65734</v>
      </c>
      <c r="T35">
        <v>90245</v>
      </c>
      <c r="U35">
        <v>168580</v>
      </c>
      <c r="V35">
        <v>73095</v>
      </c>
      <c r="W35">
        <v>89256</v>
      </c>
      <c r="X35">
        <v>280613</v>
      </c>
      <c r="Y35">
        <v>236249</v>
      </c>
      <c r="Z35">
        <v>10203</v>
      </c>
      <c r="AA35">
        <v>30390</v>
      </c>
      <c r="AB35">
        <v>1747</v>
      </c>
      <c r="AC35">
        <v>1572</v>
      </c>
      <c r="AD35">
        <v>8</v>
      </c>
      <c r="AE35">
        <v>28461</v>
      </c>
      <c r="AF35">
        <v>1266</v>
      </c>
      <c r="AG35">
        <v>571</v>
      </c>
      <c r="AH35">
        <v>649</v>
      </c>
      <c r="AI35">
        <v>0</v>
      </c>
      <c r="AJ35">
        <v>354982</v>
      </c>
      <c r="AK35">
        <v>290216</v>
      </c>
      <c r="AL35">
        <v>15974</v>
      </c>
      <c r="AM35">
        <v>45939</v>
      </c>
      <c r="AN35">
        <v>3932</v>
      </c>
      <c r="AO35">
        <v>2774</v>
      </c>
      <c r="AP35">
        <v>531</v>
      </c>
      <c r="AQ35">
        <v>0</v>
      </c>
      <c r="AR35">
        <v>0</v>
      </c>
      <c r="AS35">
        <v>281242</v>
      </c>
      <c r="AT35">
        <v>237668</v>
      </c>
      <c r="AU35">
        <v>9693</v>
      </c>
      <c r="AV35">
        <v>30182</v>
      </c>
      <c r="AW35">
        <v>1735</v>
      </c>
      <c r="AX35">
        <v>1558</v>
      </c>
      <c r="AY35">
        <v>12</v>
      </c>
      <c r="AZ35">
        <v>28469</v>
      </c>
      <c r="BA35">
        <v>1293</v>
      </c>
      <c r="BB35">
        <v>576</v>
      </c>
      <c r="BC35">
        <v>645</v>
      </c>
      <c r="BD35">
        <v>0</v>
      </c>
      <c r="BE35">
        <v>357051</v>
      </c>
      <c r="BF35">
        <v>292570</v>
      </c>
      <c r="BG35">
        <v>15678</v>
      </c>
      <c r="BH35">
        <v>45532</v>
      </c>
      <c r="BI35">
        <v>3746</v>
      </c>
      <c r="BJ35">
        <v>2924</v>
      </c>
      <c r="BK35">
        <v>414</v>
      </c>
      <c r="BL35">
        <v>37665</v>
      </c>
      <c r="BM35">
        <v>2190</v>
      </c>
      <c r="BN35">
        <v>657</v>
      </c>
      <c r="BO35">
        <v>222</v>
      </c>
      <c r="BP35">
        <v>8055</v>
      </c>
      <c r="BQ35">
        <v>369164</v>
      </c>
      <c r="BR35">
        <v>306389</v>
      </c>
      <c r="BS35">
        <v>12903</v>
      </c>
      <c r="BT35">
        <v>46547</v>
      </c>
      <c r="BU35">
        <v>3080</v>
      </c>
      <c r="BV35">
        <v>2698</v>
      </c>
      <c r="BW35">
        <v>262</v>
      </c>
      <c r="BX35">
        <v>0</v>
      </c>
      <c r="BY35">
        <v>0</v>
      </c>
      <c r="BZ35">
        <v>289295</v>
      </c>
      <c r="CA35">
        <v>246098</v>
      </c>
      <c r="CB35">
        <v>8626</v>
      </c>
      <c r="CC35">
        <v>31864</v>
      </c>
      <c r="CD35">
        <v>2146</v>
      </c>
      <c r="CE35">
        <v>1854</v>
      </c>
      <c r="CF35">
        <v>167</v>
      </c>
      <c r="CG35">
        <v>0</v>
      </c>
      <c r="CH35">
        <v>0</v>
      </c>
      <c r="CI35">
        <v>282244</v>
      </c>
      <c r="CJ35">
        <v>231441</v>
      </c>
      <c r="CK35">
        <v>10626</v>
      </c>
      <c r="CL35">
        <v>28708</v>
      </c>
      <c r="CM35">
        <v>1899</v>
      </c>
      <c r="CN35">
        <v>434</v>
      </c>
      <c r="CO35">
        <v>73</v>
      </c>
      <c r="CP35">
        <v>644</v>
      </c>
      <c r="CQ35">
        <v>8419</v>
      </c>
      <c r="CR35">
        <v>352246</v>
      </c>
      <c r="CS35">
        <v>279984</v>
      </c>
      <c r="CT35">
        <v>16377</v>
      </c>
      <c r="CU35">
        <v>45728</v>
      </c>
      <c r="CV35">
        <v>3815</v>
      </c>
      <c r="CW35">
        <v>6540</v>
      </c>
      <c r="CX35">
        <v>349</v>
      </c>
      <c r="CY35">
        <v>282244</v>
      </c>
      <c r="CZ35">
        <v>231441</v>
      </c>
      <c r="DA35">
        <v>10626</v>
      </c>
      <c r="DB35">
        <v>32174</v>
      </c>
      <c r="DC35">
        <v>2628</v>
      </c>
      <c r="DD35">
        <v>4745</v>
      </c>
      <c r="DE35">
        <v>246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C17" sqref="C17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district-data'!C1</f>
        <v>Total_2016-2020_Comp</v>
      </c>
      <c r="D1" t="str">
        <f>'SD district-data'!D1</f>
        <v>Dem_2016-2020_Comp</v>
      </c>
      <c r="E1" t="str">
        <f>'SD district-data'!E1</f>
        <v>Rep_2016-2020_Comp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4997796</v>
      </c>
      <c r="D2">
        <f>SUM(D3:D3101)</f>
        <v>2261349</v>
      </c>
      <c r="E2">
        <f>SUM(E3:E3101)</f>
        <v>2614419</v>
      </c>
      <c r="F2" s="1">
        <f>D2/$C2</f>
        <v>0.45246924844471442</v>
      </c>
      <c r="G2" s="1">
        <f>E2/$C2</f>
        <v>0.52311438882259298</v>
      </c>
      <c r="H2" s="3">
        <f>SUM(H3:H35)</f>
        <v>14</v>
      </c>
      <c r="I2" s="3">
        <f>SUM(I3:I35)</f>
        <v>19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district-data'!C3</f>
        <v>157248</v>
      </c>
      <c r="D3">
        <f>'SD district-data'!D3</f>
        <v>58333</v>
      </c>
      <c r="E3">
        <f>'SD district-data'!E3</f>
        <v>95277</v>
      </c>
      <c r="F3" s="1">
        <f t="shared" ref="F3:F9" si="0">D3/$C3</f>
        <v>0.37096179283679281</v>
      </c>
      <c r="G3" s="1">
        <f t="shared" ref="G3:G9" si="1">E3/$C3</f>
        <v>0.60590277777777779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district-data'!C4</f>
        <v>148615</v>
      </c>
      <c r="D4">
        <f>'SD district-data'!D4</f>
        <v>51898</v>
      </c>
      <c r="E4">
        <f>'SD district-data'!E4</f>
        <v>92046</v>
      </c>
      <c r="F4" s="1">
        <f t="shared" si="0"/>
        <v>0.3492110486828382</v>
      </c>
      <c r="G4" s="1">
        <f t="shared" si="1"/>
        <v>0.61935874575244765</v>
      </c>
      <c r="H4" s="3">
        <f t="shared" ref="H4:H17" si="2">IF(F4&gt;G4,1,0)</f>
        <v>0</v>
      </c>
      <c r="I4" s="3">
        <f t="shared" ref="I4:I17" si="3">IF(G4&gt;F4,1,0)</f>
        <v>1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district-data'!C5</f>
        <v>135238</v>
      </c>
      <c r="D5">
        <f>'SD district-data'!D5</f>
        <v>77734</v>
      </c>
      <c r="E5">
        <f>'SD district-data'!E5</f>
        <v>54321</v>
      </c>
      <c r="F5" s="1">
        <f t="shared" si="0"/>
        <v>0.574794066756385</v>
      </c>
      <c r="G5" s="1">
        <f t="shared" si="1"/>
        <v>0.40166964906313313</v>
      </c>
      <c r="H5" s="3">
        <f t="shared" si="2"/>
        <v>1</v>
      </c>
      <c r="I5" s="3">
        <f t="shared" si="3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district-data'!C6</f>
        <v>144073</v>
      </c>
      <c r="D6">
        <f>'SD district-data'!D6</f>
        <v>49405</v>
      </c>
      <c r="E6">
        <f>'SD district-data'!E6</f>
        <v>91425</v>
      </c>
      <c r="F6" s="1">
        <f t="shared" si="0"/>
        <v>0.34291643819452639</v>
      </c>
      <c r="G6" s="1">
        <f t="shared" si="1"/>
        <v>0.63457413949872632</v>
      </c>
      <c r="H6" s="3">
        <f t="shared" si="2"/>
        <v>0</v>
      </c>
      <c r="I6" s="3">
        <f t="shared" si="3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district-data'!C7</f>
        <v>156910</v>
      </c>
      <c r="D7">
        <f>'SD district-data'!D7</f>
        <v>36776</v>
      </c>
      <c r="E7">
        <f>'SD district-data'!E7</f>
        <v>116351</v>
      </c>
      <c r="F7" s="1">
        <f t="shared" si="0"/>
        <v>0.23437639411127398</v>
      </c>
      <c r="G7" s="1">
        <f t="shared" si="1"/>
        <v>0.74151424383404496</v>
      </c>
      <c r="H7" s="3">
        <f t="shared" si="2"/>
        <v>0</v>
      </c>
      <c r="I7" s="3">
        <f t="shared" si="3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district-data'!C8</f>
        <v>147043</v>
      </c>
      <c r="D8">
        <f>'SD district-data'!D8</f>
        <v>82170</v>
      </c>
      <c r="E8">
        <f>'SD district-data'!E8</f>
        <v>61133</v>
      </c>
      <c r="F8" s="1">
        <f t="shared" si="0"/>
        <v>0.55881612861543906</v>
      </c>
      <c r="G8" s="1">
        <f t="shared" si="1"/>
        <v>0.41574913460688367</v>
      </c>
      <c r="H8" s="3">
        <f t="shared" si="2"/>
        <v>1</v>
      </c>
      <c r="I8" s="3">
        <f t="shared" si="3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district-data'!C9</f>
        <v>174880</v>
      </c>
      <c r="D9">
        <f>'SD district-data'!D9</f>
        <v>65138</v>
      </c>
      <c r="E9">
        <f>'SD district-data'!E9</f>
        <v>105854</v>
      </c>
      <c r="F9" s="1">
        <f t="shared" si="0"/>
        <v>0.37247255260750228</v>
      </c>
      <c r="G9" s="1">
        <f t="shared" si="1"/>
        <v>0.60529505946935036</v>
      </c>
      <c r="H9" s="3">
        <f t="shared" si="2"/>
        <v>0</v>
      </c>
      <c r="I9" s="3">
        <f t="shared" si="3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district-data'!C10</f>
        <v>172935</v>
      </c>
      <c r="D10">
        <f>'SD district-data'!D10</f>
        <v>91512</v>
      </c>
      <c r="E10">
        <f>'SD district-data'!E10</f>
        <v>77767</v>
      </c>
      <c r="F10" s="1">
        <f t="shared" ref="F10:F35" si="4">D10/$C10</f>
        <v>0.52916991933385371</v>
      </c>
      <c r="G10" s="1">
        <f t="shared" ref="G10:G35" si="5">E10/$C10</f>
        <v>0.44968918957989995</v>
      </c>
      <c r="H10" s="3">
        <f t="shared" si="2"/>
        <v>1</v>
      </c>
      <c r="I10" s="3">
        <f t="shared" si="3"/>
        <v>0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district-data'!C11</f>
        <v>138474</v>
      </c>
      <c r="D11">
        <f>'SD district-data'!D11</f>
        <v>77320</v>
      </c>
      <c r="E11">
        <f>'SD district-data'!E11</f>
        <v>57772</v>
      </c>
      <c r="F11" s="1">
        <f t="shared" si="4"/>
        <v>0.55837196874503514</v>
      </c>
      <c r="G11" s="1">
        <f t="shared" si="5"/>
        <v>0.41720467380158011</v>
      </c>
      <c r="H11" s="3">
        <f t="shared" si="2"/>
        <v>1</v>
      </c>
      <c r="I11" s="3">
        <f t="shared" si="3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district-data'!C12</f>
        <v>137061</v>
      </c>
      <c r="D12">
        <f>'SD district-data'!D12</f>
        <v>42479</v>
      </c>
      <c r="E12">
        <f>'SD district-data'!E12</f>
        <v>91176</v>
      </c>
      <c r="F12" s="1">
        <f t="shared" si="4"/>
        <v>0.3099276964271383</v>
      </c>
      <c r="G12" s="1">
        <f t="shared" si="5"/>
        <v>0.66522205441372817</v>
      </c>
      <c r="H12" s="3">
        <f t="shared" si="2"/>
        <v>0</v>
      </c>
      <c r="I12" s="3">
        <f t="shared" si="3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district-data'!C13</f>
        <v>147415</v>
      </c>
      <c r="D13">
        <f>'SD district-data'!D13</f>
        <v>85316</v>
      </c>
      <c r="E13">
        <f>'SD district-data'!E13</f>
        <v>58210</v>
      </c>
      <c r="F13" s="1">
        <f t="shared" si="4"/>
        <v>0.57874707458535424</v>
      </c>
      <c r="G13" s="1">
        <f t="shared" si="5"/>
        <v>0.39487162093409761</v>
      </c>
      <c r="H13" s="3">
        <f t="shared" si="2"/>
        <v>1</v>
      </c>
      <c r="I13" s="3">
        <f t="shared" si="3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district-data'!C14</f>
        <v>144663</v>
      </c>
      <c r="D14">
        <f>'SD district-data'!D14</f>
        <v>37455</v>
      </c>
      <c r="E14">
        <f>'SD district-data'!E14</f>
        <v>103213</v>
      </c>
      <c r="F14" s="1">
        <f t="shared" si="4"/>
        <v>0.25891209224196926</v>
      </c>
      <c r="G14" s="1">
        <f t="shared" si="5"/>
        <v>0.71347200044240755</v>
      </c>
      <c r="H14" s="3">
        <f t="shared" si="2"/>
        <v>0</v>
      </c>
      <c r="I14" s="3">
        <f t="shared" si="3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district-data'!C15</f>
        <v>151174</v>
      </c>
      <c r="D15">
        <f>'SD district-data'!D15</f>
        <v>74606</v>
      </c>
      <c r="E15">
        <f>'SD district-data'!E15</f>
        <v>72567</v>
      </c>
      <c r="F15" s="1">
        <f t="shared" si="4"/>
        <v>0.49351078889226985</v>
      </c>
      <c r="G15" s="1">
        <f t="shared" si="5"/>
        <v>0.48002301983145251</v>
      </c>
      <c r="H15" s="3">
        <f t="shared" si="2"/>
        <v>1</v>
      </c>
      <c r="I15" s="3">
        <f t="shared" si="3"/>
        <v>0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district-data'!C16</f>
        <v>145946</v>
      </c>
      <c r="D16">
        <f>'SD district-data'!D16</f>
        <v>41722</v>
      </c>
      <c r="E16">
        <f>'SD district-data'!E16</f>
        <v>100840</v>
      </c>
      <c r="F16" s="1">
        <f t="shared" si="4"/>
        <v>0.28587285708412702</v>
      </c>
      <c r="G16" s="1">
        <f t="shared" si="5"/>
        <v>0.69094048483685744</v>
      </c>
      <c r="H16" s="3">
        <f t="shared" si="2"/>
        <v>0</v>
      </c>
      <c r="I16" s="3">
        <f t="shared" si="3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district-data'!C17</f>
        <v>122105</v>
      </c>
      <c r="D17">
        <f>'SD district-data'!D17</f>
        <v>91938</v>
      </c>
      <c r="E17">
        <f>'SD district-data'!E17</f>
        <v>27499</v>
      </c>
      <c r="F17" s="1">
        <f t="shared" si="4"/>
        <v>0.75294213996150849</v>
      </c>
      <c r="G17" s="1">
        <f t="shared" si="5"/>
        <v>0.22520781294787273</v>
      </c>
      <c r="H17" s="3">
        <f t="shared" si="2"/>
        <v>1</v>
      </c>
      <c r="I17" s="3">
        <f t="shared" si="3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district-data'!C18</f>
        <v>147552</v>
      </c>
      <c r="D18">
        <f>'SD district-data'!D18</f>
        <v>72245</v>
      </c>
      <c r="E18">
        <f>'SD district-data'!E18</f>
        <v>71896</v>
      </c>
      <c r="F18" s="1">
        <f t="shared" si="4"/>
        <v>0.48962399696378228</v>
      </c>
      <c r="G18" s="1">
        <f t="shared" si="5"/>
        <v>0.48725872912600304</v>
      </c>
      <c r="H18" s="3">
        <f t="shared" ref="H18:H35" si="6">IF(F18&gt;G18,1,0)</f>
        <v>1</v>
      </c>
      <c r="I18" s="3">
        <f t="shared" ref="I18:I35" si="7">IF(G18&gt;F18,1,0)</f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district-data'!C19</f>
        <v>134798</v>
      </c>
      <c r="D19">
        <f>'SD district-data'!D19</f>
        <v>49300</v>
      </c>
      <c r="E19">
        <f>'SD district-data'!E19</f>
        <v>82250</v>
      </c>
      <c r="F19" s="1">
        <f t="shared" si="4"/>
        <v>0.36573242926452915</v>
      </c>
      <c r="G19" s="1">
        <f t="shared" si="5"/>
        <v>0.61017225774863126</v>
      </c>
      <c r="H19" s="3">
        <f t="shared" si="6"/>
        <v>0</v>
      </c>
      <c r="I19" s="3">
        <f t="shared" si="7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district-data'!C20</f>
        <v>145918</v>
      </c>
      <c r="D20">
        <f>'SD district-data'!D20</f>
        <v>70073</v>
      </c>
      <c r="E20">
        <f>'SD district-data'!E20</f>
        <v>71837</v>
      </c>
      <c r="F20" s="1">
        <f t="shared" si="4"/>
        <v>0.48022176839046588</v>
      </c>
      <c r="G20" s="1">
        <f t="shared" si="5"/>
        <v>0.49231074987321649</v>
      </c>
      <c r="H20" s="3">
        <f t="shared" si="6"/>
        <v>0</v>
      </c>
      <c r="I20" s="3">
        <f t="shared" si="7"/>
        <v>1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district-data'!C21</f>
        <v>159896</v>
      </c>
      <c r="D21">
        <f>'SD district-data'!D21</f>
        <v>98592</v>
      </c>
      <c r="E21">
        <f>'SD district-data'!E21</f>
        <v>57504</v>
      </c>
      <c r="F21" s="1">
        <f t="shared" si="4"/>
        <v>0.61660079051383399</v>
      </c>
      <c r="G21" s="1">
        <f t="shared" si="5"/>
        <v>0.35963376194526442</v>
      </c>
      <c r="H21" s="3">
        <f t="shared" si="6"/>
        <v>1</v>
      </c>
      <c r="I21" s="3">
        <f t="shared" si="7"/>
        <v>0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district-data'!C22</f>
        <v>158116</v>
      </c>
      <c r="D22">
        <f>'SD district-data'!D22</f>
        <v>55699</v>
      </c>
      <c r="E22">
        <f>'SD district-data'!E22</f>
        <v>98611</v>
      </c>
      <c r="F22" s="1">
        <f t="shared" si="4"/>
        <v>0.35226669027802371</v>
      </c>
      <c r="G22" s="1">
        <f t="shared" si="5"/>
        <v>0.62366237445925776</v>
      </c>
      <c r="H22" s="3">
        <f t="shared" si="6"/>
        <v>0</v>
      </c>
      <c r="I22" s="3">
        <f t="shared" si="7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district-data'!C23</f>
        <v>164593</v>
      </c>
      <c r="D23">
        <f>'SD district-data'!D23</f>
        <v>129540</v>
      </c>
      <c r="E23">
        <f>'SD district-data'!E23</f>
        <v>32428</v>
      </c>
      <c r="F23" s="1">
        <f t="shared" si="4"/>
        <v>0.7870322553207002</v>
      </c>
      <c r="G23" s="1">
        <f t="shared" si="5"/>
        <v>0.19701931430862796</v>
      </c>
      <c r="H23" s="3">
        <f t="shared" si="6"/>
        <v>1</v>
      </c>
      <c r="I23" s="3">
        <f t="shared" si="7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district-data'!C24</f>
        <v>157120</v>
      </c>
      <c r="D24">
        <f>'SD district-data'!D24</f>
        <v>53764</v>
      </c>
      <c r="E24">
        <f>'SD district-data'!E24</f>
        <v>99304</v>
      </c>
      <c r="F24" s="1">
        <f t="shared" si="4"/>
        <v>0.34218431771894092</v>
      </c>
      <c r="G24" s="1">
        <f t="shared" si="5"/>
        <v>0.63202647657841138</v>
      </c>
      <c r="H24" s="3">
        <f t="shared" si="6"/>
        <v>0</v>
      </c>
      <c r="I24" s="3">
        <f t="shared" si="7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district-data'!C25</f>
        <v>149039</v>
      </c>
      <c r="D25">
        <f>'SD district-data'!D25</f>
        <v>92663</v>
      </c>
      <c r="E25">
        <f>'SD district-data'!E25</f>
        <v>52666</v>
      </c>
      <c r="F25" s="1">
        <f t="shared" si="4"/>
        <v>0.62173659243553703</v>
      </c>
      <c r="G25" s="1">
        <f t="shared" si="5"/>
        <v>0.35337059427398199</v>
      </c>
      <c r="H25" s="3">
        <f t="shared" si="6"/>
        <v>1</v>
      </c>
      <c r="I25" s="3">
        <f t="shared" si="7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district-data'!C26</f>
        <v>163982</v>
      </c>
      <c r="D26">
        <f>'SD district-data'!D26</f>
        <v>82685</v>
      </c>
      <c r="E26">
        <f>'SD district-data'!E26</f>
        <v>77463</v>
      </c>
      <c r="F26" s="1">
        <f t="shared" si="4"/>
        <v>0.5042321718237367</v>
      </c>
      <c r="G26" s="1">
        <f t="shared" si="5"/>
        <v>0.47238721323072047</v>
      </c>
      <c r="H26" s="3">
        <f t="shared" si="6"/>
        <v>1</v>
      </c>
      <c r="I26" s="3">
        <f t="shared" si="7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district-data'!C27</f>
        <v>171572</v>
      </c>
      <c r="D27">
        <f>'SD district-data'!D27</f>
        <v>98751</v>
      </c>
      <c r="E27">
        <f>'SD district-data'!E27</f>
        <v>69036</v>
      </c>
      <c r="F27" s="1">
        <f t="shared" si="4"/>
        <v>0.57556594316088872</v>
      </c>
      <c r="G27" s="1">
        <f t="shared" si="5"/>
        <v>0.40237334763248084</v>
      </c>
      <c r="H27" s="3">
        <f t="shared" si="6"/>
        <v>1</v>
      </c>
      <c r="I27" s="3">
        <f t="shared" si="7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district-data'!C28</f>
        <v>144737</v>
      </c>
      <c r="D28">
        <f>'SD district-data'!D28</f>
        <v>56578</v>
      </c>
      <c r="E28">
        <f>'SD district-data'!E28</f>
        <v>83584</v>
      </c>
      <c r="F28" s="1">
        <f t="shared" si="4"/>
        <v>0.39090211901587019</v>
      </c>
      <c r="G28" s="1">
        <f t="shared" si="5"/>
        <v>0.57748882455764594</v>
      </c>
      <c r="H28" s="3">
        <f t="shared" si="6"/>
        <v>0</v>
      </c>
      <c r="I28" s="3">
        <f t="shared" si="7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district-data'!C29</f>
        <v>161507</v>
      </c>
      <c r="D29">
        <f>'SD district-data'!D29</f>
        <v>57519</v>
      </c>
      <c r="E29">
        <f>'SD district-data'!E29</f>
        <v>100120</v>
      </c>
      <c r="F29" s="1">
        <f t="shared" si="4"/>
        <v>0.35613936238057792</v>
      </c>
      <c r="G29" s="1">
        <f t="shared" si="5"/>
        <v>0.61991121127876814</v>
      </c>
      <c r="H29" s="3">
        <f t="shared" si="6"/>
        <v>0</v>
      </c>
      <c r="I29" s="3">
        <f t="shared" si="7"/>
        <v>1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district-data'!C30</f>
        <v>172641</v>
      </c>
      <c r="D30">
        <f>'SD district-data'!D30</f>
        <v>93987</v>
      </c>
      <c r="E30">
        <f>'SD district-data'!E30</f>
        <v>74732</v>
      </c>
      <c r="F30" s="1">
        <f t="shared" si="4"/>
        <v>0.54440718021790879</v>
      </c>
      <c r="G30" s="1">
        <f t="shared" si="5"/>
        <v>0.43287515711794994</v>
      </c>
      <c r="H30" s="3">
        <f t="shared" si="6"/>
        <v>1</v>
      </c>
      <c r="I30" s="3">
        <f t="shared" si="7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district-data'!C31</f>
        <v>152169</v>
      </c>
      <c r="D31">
        <f>'SD district-data'!D31</f>
        <v>62280</v>
      </c>
      <c r="E31">
        <f>'SD district-data'!E31</f>
        <v>85734</v>
      </c>
      <c r="F31" s="1">
        <f t="shared" si="4"/>
        <v>0.40928178538335669</v>
      </c>
      <c r="G31" s="1">
        <f t="shared" si="5"/>
        <v>0.56341304733552822</v>
      </c>
      <c r="H31" s="3">
        <f t="shared" si="6"/>
        <v>0</v>
      </c>
      <c r="I31" s="3">
        <f t="shared" si="7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district-data'!C32</f>
        <v>148423</v>
      </c>
      <c r="D32">
        <f>'SD district-data'!D32</f>
        <v>47963</v>
      </c>
      <c r="E32">
        <f>'SD district-data'!E32</f>
        <v>96878</v>
      </c>
      <c r="F32" s="1">
        <f t="shared" si="4"/>
        <v>0.3231507246181522</v>
      </c>
      <c r="G32" s="1">
        <f t="shared" si="5"/>
        <v>0.65271554947683308</v>
      </c>
      <c r="H32" s="3">
        <f t="shared" si="6"/>
        <v>0</v>
      </c>
      <c r="I32" s="3">
        <f t="shared" si="7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district-data'!C33</f>
        <v>134928</v>
      </c>
      <c r="D33">
        <f>'SD district-data'!D33</f>
        <v>39927</v>
      </c>
      <c r="E33">
        <f>'SD district-data'!E33</f>
        <v>91306</v>
      </c>
      <c r="F33" s="1">
        <f t="shared" si="4"/>
        <v>0.29591337602276768</v>
      </c>
      <c r="G33" s="1">
        <f t="shared" si="5"/>
        <v>0.67670164828649348</v>
      </c>
      <c r="H33" s="3">
        <f t="shared" si="6"/>
        <v>0</v>
      </c>
      <c r="I33" s="3">
        <f t="shared" si="7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district-data'!C34</f>
        <v>156456</v>
      </c>
      <c r="D34">
        <f>'SD district-data'!D34</f>
        <v>67585</v>
      </c>
      <c r="E34">
        <f>'SD district-data'!E34</f>
        <v>84924</v>
      </c>
      <c r="F34" s="1">
        <f t="shared" si="4"/>
        <v>0.43197448483918799</v>
      </c>
      <c r="G34" s="1">
        <f t="shared" si="5"/>
        <v>0.54279797514956285</v>
      </c>
      <c r="H34" s="3">
        <f t="shared" si="6"/>
        <v>0</v>
      </c>
      <c r="I34" s="3">
        <f t="shared" si="7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district-data'!C35</f>
        <v>150569</v>
      </c>
      <c r="D35">
        <f>'SD district-data'!D35</f>
        <v>68396</v>
      </c>
      <c r="E35">
        <f>'SD district-data'!E35</f>
        <v>78695</v>
      </c>
      <c r="F35" s="1">
        <f t="shared" si="4"/>
        <v>0.45425021086677869</v>
      </c>
      <c r="G35" s="1">
        <f t="shared" si="5"/>
        <v>0.52265074484123553</v>
      </c>
      <c r="H35" s="3">
        <f t="shared" si="6"/>
        <v>0</v>
      </c>
      <c r="I35" s="3">
        <f t="shared" si="7"/>
        <v>1</v>
      </c>
    </row>
    <row r="36" spans="1:9" x14ac:dyDescent="0.25">
      <c r="F36" s="1"/>
      <c r="G36" s="1"/>
      <c r="H36" s="3"/>
      <c r="I36" s="3"/>
    </row>
    <row r="37" spans="1:9" x14ac:dyDescent="0.25">
      <c r="F37" s="1"/>
      <c r="G37" s="1"/>
      <c r="H37" s="3"/>
      <c r="I37" s="3"/>
    </row>
    <row r="38" spans="1:9" x14ac:dyDescent="0.25">
      <c r="F38" s="1"/>
      <c r="G38" s="1"/>
      <c r="H38" s="3"/>
      <c r="I38" s="3"/>
    </row>
    <row r="39" spans="1:9" x14ac:dyDescent="0.25">
      <c r="F39" s="1"/>
      <c r="G39" s="1"/>
      <c r="H39" s="3"/>
      <c r="I39" s="3"/>
    </row>
    <row r="40" spans="1:9" x14ac:dyDescent="0.25">
      <c r="F40" s="1"/>
      <c r="G40" s="1"/>
      <c r="H40" s="3"/>
      <c r="I40" s="3"/>
    </row>
    <row r="41" spans="1:9" x14ac:dyDescent="0.25">
      <c r="F41" s="1"/>
      <c r="G41" s="1"/>
      <c r="H41" s="3"/>
      <c r="I41" s="3"/>
    </row>
    <row r="42" spans="1:9" x14ac:dyDescent="0.25">
      <c r="F42" s="1"/>
      <c r="G42" s="1"/>
      <c r="H42" s="3"/>
      <c r="I42" s="3"/>
    </row>
    <row r="43" spans="1:9" x14ac:dyDescent="0.25">
      <c r="F43" s="1"/>
      <c r="G43" s="1"/>
      <c r="H43" s="3"/>
      <c r="I43" s="3"/>
    </row>
    <row r="44" spans="1:9" x14ac:dyDescent="0.25">
      <c r="F44" s="1"/>
      <c r="G44" s="1"/>
      <c r="H44" s="3"/>
      <c r="I44" s="3"/>
    </row>
    <row r="45" spans="1:9" x14ac:dyDescent="0.25">
      <c r="F45" s="1"/>
      <c r="G45" s="1"/>
      <c r="H45" s="3"/>
      <c r="I45" s="3"/>
    </row>
    <row r="46" spans="1:9" x14ac:dyDescent="0.25">
      <c r="F46" s="1"/>
      <c r="G46" s="1"/>
      <c r="H46" s="3"/>
      <c r="I46" s="3"/>
    </row>
    <row r="47" spans="1:9" x14ac:dyDescent="0.25">
      <c r="F47" s="1"/>
      <c r="G47" s="1"/>
      <c r="H47" s="3"/>
      <c r="I47" s="3"/>
    </row>
    <row r="48" spans="1:9" x14ac:dyDescent="0.25">
      <c r="F48" s="1"/>
      <c r="G48" s="1"/>
      <c r="H48" s="3"/>
      <c r="I48" s="3"/>
    </row>
    <row r="49" spans="6:9" x14ac:dyDescent="0.25">
      <c r="F49" s="1"/>
      <c r="G49" s="1"/>
      <c r="H49" s="3"/>
      <c r="I49" s="3"/>
    </row>
    <row r="50" spans="6:9" x14ac:dyDescent="0.25">
      <c r="F50" s="1"/>
      <c r="G50" s="1"/>
      <c r="H50" s="3"/>
      <c r="I50" s="3"/>
    </row>
    <row r="51" spans="6:9" x14ac:dyDescent="0.25">
      <c r="F51" s="1"/>
      <c r="G51" s="1"/>
      <c r="H51" s="3"/>
      <c r="I51" s="3"/>
    </row>
    <row r="52" spans="6:9" x14ac:dyDescent="0.25">
      <c r="F52" s="1"/>
      <c r="G52" s="1"/>
      <c r="H52" s="3"/>
      <c r="I52" s="3"/>
    </row>
    <row r="53" spans="6:9" x14ac:dyDescent="0.25">
      <c r="F53" s="1"/>
      <c r="G53" s="1"/>
      <c r="H53" s="3"/>
      <c r="I53" s="3"/>
    </row>
    <row r="54" spans="6:9" x14ac:dyDescent="0.25">
      <c r="F54" s="1"/>
      <c r="G54" s="1"/>
      <c r="H54" s="3"/>
      <c r="I54" s="3"/>
    </row>
    <row r="55" spans="6:9" x14ac:dyDescent="0.25">
      <c r="F55" s="1"/>
      <c r="G55" s="1"/>
      <c r="H55" s="3"/>
      <c r="I55" s="3"/>
    </row>
    <row r="56" spans="6:9" x14ac:dyDescent="0.25">
      <c r="F56" s="1"/>
      <c r="G56" s="1"/>
      <c r="H56" s="3"/>
      <c r="I56" s="3"/>
    </row>
    <row r="57" spans="6:9" x14ac:dyDescent="0.25">
      <c r="F57" s="1"/>
      <c r="G57" s="1"/>
      <c r="H57" s="3"/>
      <c r="I57" s="3"/>
    </row>
    <row r="58" spans="6:9" x14ac:dyDescent="0.25">
      <c r="F58" s="1"/>
      <c r="G58" s="1"/>
      <c r="H58" s="3"/>
      <c r="I58" s="3"/>
    </row>
    <row r="59" spans="6:9" x14ac:dyDescent="0.25">
      <c r="F59" s="1"/>
      <c r="G59" s="1"/>
      <c r="H59" s="3"/>
      <c r="I59" s="3"/>
    </row>
    <row r="60" spans="6:9" x14ac:dyDescent="0.25">
      <c r="F60" s="1"/>
      <c r="G60" s="1"/>
      <c r="H60" s="3"/>
      <c r="I60" s="3"/>
    </row>
    <row r="61" spans="6:9" x14ac:dyDescent="0.25">
      <c r="F61" s="1"/>
      <c r="G61" s="1"/>
      <c r="H61" s="3"/>
      <c r="I61" s="3"/>
    </row>
    <row r="62" spans="6:9" x14ac:dyDescent="0.25">
      <c r="F62" s="1"/>
      <c r="G62" s="1"/>
      <c r="H62" s="3"/>
      <c r="I62" s="3"/>
    </row>
    <row r="63" spans="6:9" x14ac:dyDescent="0.25">
      <c r="F63" s="1"/>
      <c r="G63" s="1"/>
      <c r="H63" s="3"/>
      <c r="I63" s="3"/>
    </row>
    <row r="64" spans="6:9" x14ac:dyDescent="0.25">
      <c r="F64" s="1"/>
      <c r="G64" s="1"/>
      <c r="H64" s="3"/>
      <c r="I64" s="3"/>
    </row>
    <row r="65" spans="6:9" x14ac:dyDescent="0.25">
      <c r="F65" s="1"/>
      <c r="G65" s="1"/>
      <c r="H65" s="3"/>
      <c r="I65" s="3"/>
    </row>
    <row r="66" spans="6:9" x14ac:dyDescent="0.25">
      <c r="F66" s="1"/>
      <c r="G66" s="1"/>
      <c r="H66" s="3"/>
      <c r="I66" s="3"/>
    </row>
    <row r="67" spans="6:9" x14ac:dyDescent="0.25">
      <c r="F67" s="1"/>
      <c r="G67" s="1"/>
      <c r="H67" s="3"/>
      <c r="I67" s="3"/>
    </row>
    <row r="68" spans="6:9" x14ac:dyDescent="0.25">
      <c r="F68" s="1"/>
      <c r="G68" s="1"/>
      <c r="H68" s="3"/>
      <c r="I68" s="3"/>
    </row>
    <row r="69" spans="6:9" x14ac:dyDescent="0.25">
      <c r="F69" s="1"/>
      <c r="G69" s="1"/>
      <c r="H69" s="3"/>
      <c r="I69" s="3"/>
    </row>
    <row r="70" spans="6:9" x14ac:dyDescent="0.25">
      <c r="F70" s="1"/>
      <c r="G70" s="1"/>
      <c r="H70" s="3"/>
      <c r="I70" s="3"/>
    </row>
    <row r="71" spans="6:9" x14ac:dyDescent="0.25">
      <c r="F71" s="1"/>
      <c r="G71" s="1"/>
      <c r="H71" s="3"/>
      <c r="I71" s="3"/>
    </row>
    <row r="72" spans="6:9" x14ac:dyDescent="0.25">
      <c r="F72" s="1"/>
      <c r="G72" s="1"/>
      <c r="H72" s="3"/>
      <c r="I72" s="3"/>
    </row>
    <row r="73" spans="6:9" x14ac:dyDescent="0.25">
      <c r="F73" s="1"/>
      <c r="G73" s="1"/>
      <c r="H73" s="3"/>
      <c r="I73" s="3"/>
    </row>
    <row r="74" spans="6:9" x14ac:dyDescent="0.25">
      <c r="F74" s="1"/>
      <c r="G74" s="1"/>
      <c r="H74" s="3"/>
      <c r="I74" s="3"/>
    </row>
    <row r="75" spans="6:9" x14ac:dyDescent="0.25">
      <c r="F75" s="1"/>
      <c r="G75" s="1"/>
      <c r="H75" s="3"/>
      <c r="I75" s="3"/>
    </row>
    <row r="76" spans="6:9" x14ac:dyDescent="0.25">
      <c r="F76" s="1"/>
      <c r="G76" s="1"/>
      <c r="H76" s="3"/>
      <c r="I76" s="3"/>
    </row>
    <row r="77" spans="6:9" x14ac:dyDescent="0.25">
      <c r="F77" s="1"/>
      <c r="G77" s="1"/>
      <c r="H77" s="3"/>
      <c r="I77" s="3"/>
    </row>
    <row r="78" spans="6:9" x14ac:dyDescent="0.25">
      <c r="F78" s="1"/>
      <c r="G78" s="1"/>
      <c r="H78" s="3"/>
      <c r="I78" s="3"/>
    </row>
    <row r="79" spans="6:9" x14ac:dyDescent="0.25">
      <c r="F79" s="1"/>
      <c r="G79" s="1"/>
      <c r="H79" s="3"/>
      <c r="I79" s="3"/>
    </row>
    <row r="80" spans="6:9" x14ac:dyDescent="0.25">
      <c r="F80" s="1"/>
      <c r="G80" s="1"/>
      <c r="H80" s="3"/>
      <c r="I80" s="3"/>
    </row>
    <row r="81" spans="6:9" x14ac:dyDescent="0.25">
      <c r="F81" s="1"/>
      <c r="G81" s="1"/>
      <c r="H81" s="3"/>
      <c r="I81" s="3"/>
    </row>
    <row r="82" spans="6:9" x14ac:dyDescent="0.25">
      <c r="F82" s="1"/>
      <c r="G82" s="1"/>
      <c r="H82" s="3"/>
      <c r="I82" s="3"/>
    </row>
    <row r="83" spans="6:9" x14ac:dyDescent="0.25">
      <c r="F83" s="1"/>
      <c r="G83" s="1"/>
      <c r="H83" s="3"/>
      <c r="I83" s="3"/>
    </row>
    <row r="84" spans="6:9" x14ac:dyDescent="0.25">
      <c r="F84" s="1"/>
      <c r="G84" s="1"/>
      <c r="H84" s="3"/>
      <c r="I84" s="3"/>
    </row>
    <row r="85" spans="6:9" x14ac:dyDescent="0.25">
      <c r="F85" s="1"/>
      <c r="G85" s="1"/>
      <c r="H85" s="3"/>
      <c r="I85" s="3"/>
    </row>
    <row r="86" spans="6:9" x14ac:dyDescent="0.25">
      <c r="F86" s="1"/>
      <c r="G86" s="1"/>
      <c r="H86" s="3"/>
      <c r="I86" s="3"/>
    </row>
    <row r="87" spans="6:9" x14ac:dyDescent="0.25">
      <c r="F87" s="1"/>
      <c r="G87" s="1"/>
      <c r="H87" s="3"/>
      <c r="I87" s="3"/>
    </row>
    <row r="88" spans="6:9" x14ac:dyDescent="0.25">
      <c r="F88" s="1"/>
      <c r="G88" s="1"/>
      <c r="H88" s="3"/>
      <c r="I88" s="3"/>
    </row>
    <row r="89" spans="6:9" x14ac:dyDescent="0.25">
      <c r="F89" s="1"/>
      <c r="G89" s="1"/>
      <c r="H89" s="3"/>
      <c r="I89" s="3"/>
    </row>
    <row r="90" spans="6:9" x14ac:dyDescent="0.25">
      <c r="F90" s="1"/>
      <c r="G90" s="1"/>
      <c r="H90" s="3"/>
      <c r="I90" s="3"/>
    </row>
    <row r="91" spans="6:9" x14ac:dyDescent="0.25">
      <c r="F91" s="1"/>
      <c r="G91" s="1"/>
      <c r="H91" s="3"/>
      <c r="I91" s="3"/>
    </row>
    <row r="92" spans="6:9" x14ac:dyDescent="0.25">
      <c r="F92" s="1"/>
      <c r="G92" s="1"/>
      <c r="H92" s="3"/>
      <c r="I92" s="3"/>
    </row>
    <row r="93" spans="6:9" x14ac:dyDescent="0.25">
      <c r="F93" s="1"/>
      <c r="G93" s="1"/>
      <c r="H93" s="3"/>
      <c r="I93" s="3"/>
    </row>
    <row r="94" spans="6:9" x14ac:dyDescent="0.25">
      <c r="F94" s="1"/>
      <c r="G94" s="1"/>
      <c r="H94" s="3"/>
      <c r="I94" s="3"/>
    </row>
    <row r="95" spans="6:9" x14ac:dyDescent="0.25">
      <c r="F95" s="1"/>
      <c r="G95" s="1"/>
      <c r="H95" s="3"/>
      <c r="I95" s="3"/>
    </row>
    <row r="96" spans="6:9" x14ac:dyDescent="0.25">
      <c r="F96" s="1"/>
      <c r="G96" s="1"/>
      <c r="H96" s="3"/>
      <c r="I96" s="3"/>
    </row>
    <row r="97" spans="6:9" x14ac:dyDescent="0.25">
      <c r="F97" s="1"/>
      <c r="G97" s="1"/>
      <c r="H97" s="3"/>
      <c r="I97" s="3"/>
    </row>
    <row r="98" spans="6:9" x14ac:dyDescent="0.25">
      <c r="F98" s="1"/>
      <c r="G98" s="1"/>
      <c r="H98" s="3"/>
      <c r="I98" s="3"/>
    </row>
    <row r="99" spans="6:9" x14ac:dyDescent="0.25">
      <c r="F99" s="1"/>
      <c r="G99" s="1"/>
      <c r="H99" s="3"/>
      <c r="I99" s="3"/>
    </row>
    <row r="100" spans="6:9" x14ac:dyDescent="0.25">
      <c r="F100" s="1"/>
      <c r="G100" s="1"/>
      <c r="H100" s="3"/>
      <c r="I100" s="3"/>
    </row>
    <row r="101" spans="6:9" x14ac:dyDescent="0.25">
      <c r="F101" s="1"/>
      <c r="G101" s="1"/>
      <c r="H101" s="3"/>
      <c r="I101" s="3"/>
    </row>
  </sheetData>
  <conditionalFormatting sqref="F2:F101">
    <cfRule type="expression" dxfId="21" priority="6">
      <formula>F2&gt;G2</formula>
    </cfRule>
  </conditionalFormatting>
  <conditionalFormatting sqref="G2:G101">
    <cfRule type="expression" dxfId="20" priority="5">
      <formula>G2&gt;F2</formula>
    </cfRule>
  </conditionalFormatting>
  <conditionalFormatting sqref="H3:H101">
    <cfRule type="expression" dxfId="19" priority="4">
      <formula>H3&gt;I3</formula>
    </cfRule>
  </conditionalFormatting>
  <conditionalFormatting sqref="I3:I101">
    <cfRule type="expression" dxfId="18" priority="3">
      <formula>I3&gt;H3</formula>
    </cfRule>
  </conditionalFormatting>
  <conditionalFormatting sqref="H2">
    <cfRule type="expression" dxfId="17" priority="2">
      <formula>H2&gt;I2</formula>
    </cfRule>
  </conditionalFormatting>
  <conditionalFormatting sqref="I2">
    <cfRule type="expression" dxfId="16" priority="1">
      <formula>I2&gt;H2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H2" sqref="H2:I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district-data'!F1</f>
        <v>Total_2020_Pres</v>
      </c>
      <c r="D1" t="str">
        <f>'SD district-data'!G1</f>
        <v>Dem_2020_Pres</v>
      </c>
      <c r="E1" t="str">
        <f>'SD district-data'!H1</f>
        <v>Rep_2020_Pres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5920380</v>
      </c>
      <c r="D2">
        <f>SUM(D3:D3101)</f>
        <v>2679165</v>
      </c>
      <c r="E2">
        <f>SUM(E3:E3101)</f>
        <v>3154834</v>
      </c>
      <c r="F2" s="1">
        <f>D2/$C2</f>
        <v>0.4525326077042352</v>
      </c>
      <c r="G2" s="1">
        <f>E2/$C2</f>
        <v>0.5328769437096943</v>
      </c>
      <c r="H2" s="3">
        <f>SUM(H3:H35)</f>
        <v>13</v>
      </c>
      <c r="I2" s="3">
        <f>SUM(I3:I35)</f>
        <v>20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district-data'!F3</f>
        <v>191070</v>
      </c>
      <c r="D3">
        <f>'SD district-data'!G3</f>
        <v>75821</v>
      </c>
      <c r="E3">
        <f>'SD district-data'!H3</f>
        <v>112171</v>
      </c>
      <c r="F3" s="1">
        <f t="shared" ref="F3:G18" si="0">D3/$C3</f>
        <v>0.39682315381797245</v>
      </c>
      <c r="G3" s="1">
        <f t="shared" si="0"/>
        <v>0.58706756686031303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district-data'!F4</f>
        <v>177310</v>
      </c>
      <c r="D4">
        <f>'SD district-data'!G4</f>
        <v>61449</v>
      </c>
      <c r="E4">
        <f>'SD district-data'!H4</f>
        <v>112782</v>
      </c>
      <c r="F4" s="1">
        <f t="shared" si="0"/>
        <v>0.34656251762449947</v>
      </c>
      <c r="G4" s="1">
        <f t="shared" si="0"/>
        <v>0.63607241554339855</v>
      </c>
      <c r="H4" s="3">
        <f t="shared" ref="H4:H35" si="1">IF(F4&gt;G4,1,0)</f>
        <v>0</v>
      </c>
      <c r="I4" s="3">
        <f t="shared" ref="I4:I35" si="2">IF(G4&gt;F4,1,0)</f>
        <v>1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district-data'!F5</f>
        <v>163134</v>
      </c>
      <c r="D5">
        <f>'SD district-data'!G5</f>
        <v>95891</v>
      </c>
      <c r="E5">
        <f>'SD district-data'!H5</f>
        <v>64625</v>
      </c>
      <c r="F5" s="1">
        <f t="shared" si="0"/>
        <v>0.58780511726556084</v>
      </c>
      <c r="G5" s="1">
        <f t="shared" si="0"/>
        <v>0.39614672600438905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district-data'!F6</f>
        <v>174649</v>
      </c>
      <c r="D6">
        <f>'SD district-data'!G6</f>
        <v>64220</v>
      </c>
      <c r="E6">
        <f>'SD district-data'!H6</f>
        <v>107904</v>
      </c>
      <c r="F6" s="1">
        <f t="shared" si="0"/>
        <v>0.3677089476607367</v>
      </c>
      <c r="G6" s="1">
        <f t="shared" si="0"/>
        <v>0.61783348315764763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district-data'!F7</f>
        <v>186430</v>
      </c>
      <c r="D7">
        <f>'SD district-data'!G7</f>
        <v>42324</v>
      </c>
      <c r="E7">
        <f>'SD district-data'!H7</f>
        <v>141479</v>
      </c>
      <c r="F7" s="1">
        <f t="shared" si="0"/>
        <v>0.22702354771227806</v>
      </c>
      <c r="G7" s="1">
        <f t="shared" si="0"/>
        <v>0.75888537252588106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district-data'!F8</f>
        <v>168417</v>
      </c>
      <c r="D8">
        <f>'SD district-data'!G8</f>
        <v>96814</v>
      </c>
      <c r="E8">
        <f>'SD district-data'!H8</f>
        <v>68807</v>
      </c>
      <c r="F8" s="1">
        <f t="shared" si="0"/>
        <v>0.57484695725490897</v>
      </c>
      <c r="G8" s="1">
        <f t="shared" si="0"/>
        <v>0.40855139326790052</v>
      </c>
      <c r="H8" s="3">
        <f t="shared" si="1"/>
        <v>1</v>
      </c>
      <c r="I8" s="3">
        <f t="shared" si="2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district-data'!F9</f>
        <v>209587</v>
      </c>
      <c r="D9">
        <f>'SD district-data'!G9</f>
        <v>86931</v>
      </c>
      <c r="E9">
        <f>'SD district-data'!H9</f>
        <v>119482</v>
      </c>
      <c r="F9" s="1">
        <f t="shared" si="0"/>
        <v>0.4147728628206902</v>
      </c>
      <c r="G9" s="1">
        <f t="shared" si="0"/>
        <v>0.5700830681292256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district-data'!F10</f>
        <v>199591</v>
      </c>
      <c r="D10">
        <f>'SD district-data'!G10</f>
        <v>112586</v>
      </c>
      <c r="E10">
        <f>'SD district-data'!H10</f>
        <v>84131</v>
      </c>
      <c r="F10" s="1">
        <f t="shared" si="0"/>
        <v>0.56408355086151174</v>
      </c>
      <c r="G10" s="1">
        <f t="shared" si="0"/>
        <v>0.42151700226964139</v>
      </c>
      <c r="H10" s="3">
        <f t="shared" si="1"/>
        <v>1</v>
      </c>
      <c r="I10" s="3">
        <f t="shared" si="2"/>
        <v>0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district-data'!F11</f>
        <v>157669</v>
      </c>
      <c r="D11">
        <f>'SD district-data'!G11</f>
        <v>92818</v>
      </c>
      <c r="E11">
        <f>'SD district-data'!H11</f>
        <v>62261</v>
      </c>
      <c r="F11" s="1">
        <f t="shared" si="0"/>
        <v>0.5886889623197965</v>
      </c>
      <c r="G11" s="1">
        <f t="shared" si="0"/>
        <v>0.39488421947243912</v>
      </c>
      <c r="H11" s="3">
        <f t="shared" si="1"/>
        <v>1</v>
      </c>
      <c r="I11" s="3">
        <f t="shared" si="2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district-data'!F12</f>
        <v>165093</v>
      </c>
      <c r="D12">
        <f>'SD district-data'!G12</f>
        <v>48549</v>
      </c>
      <c r="E12">
        <f>'SD district-data'!H12</f>
        <v>114099</v>
      </c>
      <c r="F12" s="1">
        <f t="shared" si="0"/>
        <v>0.29407061474441676</v>
      </c>
      <c r="G12" s="1">
        <f t="shared" si="0"/>
        <v>0.69111955079864074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district-data'!F13</f>
        <v>170414</v>
      </c>
      <c r="D13">
        <f>'SD district-data'!G13</f>
        <v>98678</v>
      </c>
      <c r="E13">
        <f>'SD district-data'!H13</f>
        <v>68860</v>
      </c>
      <c r="F13" s="1">
        <f t="shared" si="0"/>
        <v>0.57904866971023505</v>
      </c>
      <c r="G13" s="1">
        <f t="shared" si="0"/>
        <v>0.404074782588285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district-data'!F14</f>
        <v>172119</v>
      </c>
      <c r="D14">
        <f>'SD district-data'!G14</f>
        <v>42112</v>
      </c>
      <c r="E14">
        <f>'SD district-data'!H14</f>
        <v>127291</v>
      </c>
      <c r="F14" s="1">
        <f t="shared" si="0"/>
        <v>0.24466793323224048</v>
      </c>
      <c r="G14" s="1">
        <f t="shared" si="0"/>
        <v>0.73955228649945681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district-data'!F15</f>
        <v>183596</v>
      </c>
      <c r="D15">
        <f>'SD district-data'!G15</f>
        <v>87817</v>
      </c>
      <c r="E15">
        <f>'SD district-data'!H15</f>
        <v>93107</v>
      </c>
      <c r="F15" s="1">
        <f t="shared" si="0"/>
        <v>0.47831652105710365</v>
      </c>
      <c r="G15" s="1">
        <f t="shared" si="0"/>
        <v>0.50712978496263539</v>
      </c>
      <c r="H15" s="3">
        <f t="shared" si="1"/>
        <v>0</v>
      </c>
      <c r="I15" s="3">
        <f t="shared" si="2"/>
        <v>1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district-data'!F16</f>
        <v>175729</v>
      </c>
      <c r="D16">
        <f>'SD district-data'!G16</f>
        <v>49708</v>
      </c>
      <c r="E16">
        <f>'SD district-data'!H16</f>
        <v>123529</v>
      </c>
      <c r="F16" s="1">
        <f t="shared" si="0"/>
        <v>0.28286736964302989</v>
      </c>
      <c r="G16" s="1">
        <f t="shared" si="0"/>
        <v>0.70295170404429552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district-data'!F17</f>
        <v>142519</v>
      </c>
      <c r="D17">
        <f>'SD district-data'!G17</f>
        <v>109122</v>
      </c>
      <c r="E17">
        <f>'SD district-data'!H17</f>
        <v>31251</v>
      </c>
      <c r="F17" s="1">
        <f t="shared" si="0"/>
        <v>0.76566633220833713</v>
      </c>
      <c r="G17" s="1">
        <f t="shared" si="0"/>
        <v>0.21927602635438082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district-data'!F18</f>
        <v>177025</v>
      </c>
      <c r="D18">
        <f>'SD district-data'!G18</f>
        <v>94601</v>
      </c>
      <c r="E18">
        <f>'SD district-data'!H18</f>
        <v>79474</v>
      </c>
      <c r="F18" s="1">
        <f t="shared" si="0"/>
        <v>0.53439344725321281</v>
      </c>
      <c r="G18" s="1">
        <f t="shared" si="0"/>
        <v>0.44894223979663889</v>
      </c>
      <c r="H18" s="3">
        <f t="shared" si="1"/>
        <v>1</v>
      </c>
      <c r="I18" s="3">
        <f t="shared" si="2"/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district-data'!F19</f>
        <v>159269</v>
      </c>
      <c r="D19">
        <f>'SD district-data'!G19</f>
        <v>49932</v>
      </c>
      <c r="E19">
        <f>'SD district-data'!H19</f>
        <v>107242</v>
      </c>
      <c r="F19" s="1">
        <f t="shared" ref="F19:G35" si="3">D19/$C19</f>
        <v>0.31350733664429364</v>
      </c>
      <c r="G19" s="1">
        <f t="shared" si="3"/>
        <v>0.6733388167188844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district-data'!F20</f>
        <v>174574</v>
      </c>
      <c r="D20">
        <f>'SD district-data'!G20</f>
        <v>80645</v>
      </c>
      <c r="E20">
        <f>'SD district-data'!H20</f>
        <v>91392</v>
      </c>
      <c r="F20" s="1">
        <f t="shared" si="3"/>
        <v>0.46195309725388661</v>
      </c>
      <c r="G20" s="1">
        <f t="shared" si="3"/>
        <v>0.52351438358518454</v>
      </c>
      <c r="H20" s="3">
        <f t="shared" si="1"/>
        <v>0</v>
      </c>
      <c r="I20" s="3">
        <f t="shared" si="2"/>
        <v>1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district-data'!F21</f>
        <v>181035</v>
      </c>
      <c r="D21">
        <f>'SD district-data'!G21</f>
        <v>120671</v>
      </c>
      <c r="E21">
        <f>'SD district-data'!H21</f>
        <v>57556</v>
      </c>
      <c r="F21" s="1">
        <f t="shared" si="3"/>
        <v>0.66656171458557734</v>
      </c>
      <c r="G21" s="1">
        <f t="shared" si="3"/>
        <v>0.31792747258817355</v>
      </c>
      <c r="H21" s="3">
        <f t="shared" si="1"/>
        <v>1</v>
      </c>
      <c r="I21" s="3">
        <f t="shared" si="2"/>
        <v>0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district-data'!F22</f>
        <v>194109</v>
      </c>
      <c r="D22">
        <f>'SD district-data'!G22</f>
        <v>68377</v>
      </c>
      <c r="E22">
        <f>'SD district-data'!H22</f>
        <v>122668</v>
      </c>
      <c r="F22" s="1">
        <f t="shared" si="3"/>
        <v>0.35226084313452749</v>
      </c>
      <c r="G22" s="1">
        <f t="shared" si="3"/>
        <v>0.63195421129365459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district-data'!F23</f>
        <v>182318</v>
      </c>
      <c r="D23">
        <f>'SD district-data'!G23</f>
        <v>145316</v>
      </c>
      <c r="E23">
        <f>'SD district-data'!H23</f>
        <v>35335</v>
      </c>
      <c r="F23" s="1">
        <f t="shared" si="3"/>
        <v>0.7970469180223565</v>
      </c>
      <c r="G23" s="1">
        <f t="shared" si="3"/>
        <v>0.19380971708772585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district-data'!F24</f>
        <v>192166</v>
      </c>
      <c r="D24">
        <f>'SD district-data'!G24</f>
        <v>63981</v>
      </c>
      <c r="E24">
        <f>'SD district-data'!H24</f>
        <v>125477</v>
      </c>
      <c r="F24" s="1">
        <f t="shared" si="3"/>
        <v>0.33294651499224631</v>
      </c>
      <c r="G24" s="1">
        <f t="shared" si="3"/>
        <v>0.65296150203469916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district-data'!F25</f>
        <v>176012</v>
      </c>
      <c r="D25">
        <f>'SD district-data'!G25</f>
        <v>111810</v>
      </c>
      <c r="E25">
        <f>'SD district-data'!H25</f>
        <v>62042</v>
      </c>
      <c r="F25" s="1">
        <f t="shared" si="3"/>
        <v>0.63524077903779286</v>
      </c>
      <c r="G25" s="1">
        <f t="shared" si="3"/>
        <v>0.35248733040929026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district-data'!F26</f>
        <v>195241</v>
      </c>
      <c r="D26">
        <f>'SD district-data'!G26</f>
        <v>98994</v>
      </c>
      <c r="E26">
        <f>'SD district-data'!H26</f>
        <v>94106</v>
      </c>
      <c r="F26" s="1">
        <f t="shared" si="3"/>
        <v>0.50703489533448409</v>
      </c>
      <c r="G26" s="1">
        <f t="shared" si="3"/>
        <v>0.48199917025624739</v>
      </c>
      <c r="H26" s="3">
        <f t="shared" si="1"/>
        <v>1</v>
      </c>
      <c r="I26" s="3">
        <f t="shared" si="2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district-data'!F27</f>
        <v>202412</v>
      </c>
      <c r="D27">
        <f>'SD district-data'!G27</f>
        <v>115570</v>
      </c>
      <c r="E27">
        <f>'SD district-data'!H27</f>
        <v>84494</v>
      </c>
      <c r="F27" s="1">
        <f t="shared" si="3"/>
        <v>0.57096417208465899</v>
      </c>
      <c r="G27" s="1">
        <f t="shared" si="3"/>
        <v>0.41743572515463512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district-data'!F28</f>
        <v>172020</v>
      </c>
      <c r="D28">
        <f>'SD district-data'!G28</f>
        <v>62621</v>
      </c>
      <c r="E28">
        <f>'SD district-data'!H28</f>
        <v>106478</v>
      </c>
      <c r="F28" s="1">
        <f t="shared" si="3"/>
        <v>0.36403325194744796</v>
      </c>
      <c r="G28" s="1">
        <f t="shared" si="3"/>
        <v>0.61898616439948839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district-data'!F29</f>
        <v>188575</v>
      </c>
      <c r="D29">
        <f>'SD district-data'!G29</f>
        <v>73048</v>
      </c>
      <c r="E29">
        <f>'SD district-data'!H29</f>
        <v>112299</v>
      </c>
      <c r="F29" s="1">
        <f t="shared" si="3"/>
        <v>0.38736842105263158</v>
      </c>
      <c r="G29" s="1">
        <f t="shared" si="3"/>
        <v>0.59551372133103542</v>
      </c>
      <c r="H29" s="3">
        <f t="shared" si="1"/>
        <v>0</v>
      </c>
      <c r="I29" s="3">
        <f t="shared" si="2"/>
        <v>1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district-data'!F30</f>
        <v>204222</v>
      </c>
      <c r="D30">
        <f>'SD district-data'!G30</f>
        <v>114037</v>
      </c>
      <c r="E30">
        <f>'SD district-data'!H30</f>
        <v>87454</v>
      </c>
      <c r="F30" s="1">
        <f t="shared" si="3"/>
        <v>0.55839723438219191</v>
      </c>
      <c r="G30" s="1">
        <f t="shared" si="3"/>
        <v>0.42823006336241931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district-data'!F31</f>
        <v>181617</v>
      </c>
      <c r="D31">
        <f>'SD district-data'!G31</f>
        <v>72299</v>
      </c>
      <c r="E31">
        <f>'SD district-data'!H31</f>
        <v>106618</v>
      </c>
      <c r="F31" s="1">
        <f t="shared" si="3"/>
        <v>0.39808498103151135</v>
      </c>
      <c r="G31" s="1">
        <f t="shared" si="3"/>
        <v>0.5870485692418661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district-data'!F32</f>
        <v>177441</v>
      </c>
      <c r="D32">
        <f>'SD district-data'!G32</f>
        <v>49447</v>
      </c>
      <c r="E32">
        <f>'SD district-data'!H32</f>
        <v>125608</v>
      </c>
      <c r="F32" s="1">
        <f t="shared" si="3"/>
        <v>0.27866727531968372</v>
      </c>
      <c r="G32" s="1">
        <f t="shared" si="3"/>
        <v>0.70788600154417525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district-data'!F33</f>
        <v>162405</v>
      </c>
      <c r="D33">
        <f>'SD district-data'!G33</f>
        <v>43507</v>
      </c>
      <c r="E33">
        <f>'SD district-data'!H33</f>
        <v>116500</v>
      </c>
      <c r="F33" s="1">
        <f t="shared" si="3"/>
        <v>0.26789199839906408</v>
      </c>
      <c r="G33" s="1">
        <f t="shared" si="3"/>
        <v>0.71734244635325262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district-data'!F34</f>
        <v>185582</v>
      </c>
      <c r="D34">
        <f>'SD district-data'!G34</f>
        <v>74864</v>
      </c>
      <c r="E34">
        <f>'SD district-data'!H34</f>
        <v>108204</v>
      </c>
      <c r="F34" s="1">
        <f t="shared" si="3"/>
        <v>0.40340119192594109</v>
      </c>
      <c r="G34" s="1">
        <f t="shared" si="3"/>
        <v>0.58305223566940756</v>
      </c>
      <c r="H34" s="3">
        <f t="shared" si="1"/>
        <v>0</v>
      </c>
      <c r="I34" s="3">
        <f t="shared" si="2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district-data'!F35</f>
        <v>177030</v>
      </c>
      <c r="D35">
        <f>'SD district-data'!G35</f>
        <v>74605</v>
      </c>
      <c r="E35">
        <f>'SD district-data'!H35</f>
        <v>100108</v>
      </c>
      <c r="F35" s="1">
        <f t="shared" si="3"/>
        <v>0.42142574704852287</v>
      </c>
      <c r="G35" s="1">
        <f t="shared" si="3"/>
        <v>0.56548607580636046</v>
      </c>
      <c r="H35" s="3">
        <f t="shared" si="1"/>
        <v>0</v>
      </c>
      <c r="I35" s="3">
        <f t="shared" si="2"/>
        <v>1</v>
      </c>
    </row>
    <row r="36" spans="1:9" x14ac:dyDescent="0.25">
      <c r="F36" s="1"/>
      <c r="G36" s="1"/>
      <c r="H36" s="3"/>
      <c r="I36" s="3"/>
    </row>
    <row r="37" spans="1:9" x14ac:dyDescent="0.25">
      <c r="F37" s="1"/>
      <c r="G37" s="1"/>
      <c r="H37" s="3"/>
      <c r="I37" s="3"/>
    </row>
    <row r="38" spans="1:9" x14ac:dyDescent="0.25">
      <c r="F38" s="1"/>
      <c r="G38" s="1"/>
      <c r="H38" s="3"/>
      <c r="I38" s="3"/>
    </row>
    <row r="39" spans="1:9" x14ac:dyDescent="0.25">
      <c r="F39" s="1"/>
      <c r="G39" s="1"/>
      <c r="H39" s="3"/>
      <c r="I39" s="3"/>
    </row>
    <row r="40" spans="1:9" x14ac:dyDescent="0.25">
      <c r="F40" s="1"/>
      <c r="G40" s="1"/>
      <c r="H40" s="3"/>
      <c r="I40" s="3"/>
    </row>
    <row r="41" spans="1:9" x14ac:dyDescent="0.25">
      <c r="F41" s="1"/>
      <c r="G41" s="1"/>
      <c r="H41" s="3"/>
      <c r="I41" s="3"/>
    </row>
    <row r="42" spans="1:9" x14ac:dyDescent="0.25">
      <c r="F42" s="1"/>
      <c r="G42" s="1"/>
      <c r="H42" s="3"/>
      <c r="I42" s="3"/>
    </row>
    <row r="43" spans="1:9" x14ac:dyDescent="0.25">
      <c r="F43" s="1"/>
      <c r="G43" s="1"/>
      <c r="H43" s="3"/>
      <c r="I43" s="3"/>
    </row>
    <row r="44" spans="1:9" x14ac:dyDescent="0.25">
      <c r="F44" s="1"/>
      <c r="G44" s="1"/>
      <c r="H44" s="3"/>
      <c r="I44" s="3"/>
    </row>
    <row r="45" spans="1:9" x14ac:dyDescent="0.25">
      <c r="F45" s="1"/>
      <c r="G45" s="1"/>
      <c r="H45" s="3"/>
      <c r="I45" s="3"/>
    </row>
    <row r="46" spans="1:9" x14ac:dyDescent="0.25">
      <c r="F46" s="1"/>
      <c r="G46" s="1"/>
      <c r="H46" s="3"/>
      <c r="I46" s="3"/>
    </row>
    <row r="47" spans="1:9" x14ac:dyDescent="0.25">
      <c r="F47" s="1"/>
      <c r="G47" s="1"/>
      <c r="H47" s="3"/>
      <c r="I47" s="3"/>
    </row>
    <row r="48" spans="1:9" x14ac:dyDescent="0.25">
      <c r="F48" s="1"/>
      <c r="G48" s="1"/>
      <c r="H48" s="3"/>
      <c r="I48" s="3"/>
    </row>
    <row r="49" spans="6:9" x14ac:dyDescent="0.25">
      <c r="F49" s="1"/>
      <c r="G49" s="1"/>
      <c r="H49" s="3"/>
      <c r="I49" s="3"/>
    </row>
    <row r="50" spans="6:9" x14ac:dyDescent="0.25">
      <c r="F50" s="1"/>
      <c r="G50" s="1"/>
      <c r="H50" s="3"/>
      <c r="I50" s="3"/>
    </row>
    <row r="51" spans="6:9" x14ac:dyDescent="0.25">
      <c r="F51" s="1"/>
      <c r="G51" s="1"/>
      <c r="H51" s="3"/>
      <c r="I51" s="3"/>
    </row>
    <row r="52" spans="6:9" x14ac:dyDescent="0.25">
      <c r="F52" s="1"/>
      <c r="G52" s="1"/>
      <c r="H52" s="3"/>
      <c r="I52" s="3"/>
    </row>
    <row r="53" spans="6:9" x14ac:dyDescent="0.25">
      <c r="F53" s="1"/>
      <c r="G53" s="1"/>
      <c r="H53" s="3"/>
      <c r="I53" s="3"/>
    </row>
    <row r="54" spans="6:9" x14ac:dyDescent="0.25">
      <c r="F54" s="1"/>
      <c r="G54" s="1"/>
      <c r="H54" s="3"/>
      <c r="I54" s="3"/>
    </row>
    <row r="55" spans="6:9" x14ac:dyDescent="0.25">
      <c r="F55" s="1"/>
      <c r="G55" s="1"/>
      <c r="H55" s="3"/>
      <c r="I55" s="3"/>
    </row>
    <row r="56" spans="6:9" x14ac:dyDescent="0.25">
      <c r="F56" s="1"/>
      <c r="G56" s="1"/>
      <c r="H56" s="3"/>
      <c r="I56" s="3"/>
    </row>
    <row r="57" spans="6:9" x14ac:dyDescent="0.25">
      <c r="F57" s="1"/>
      <c r="G57" s="1"/>
      <c r="H57" s="3"/>
      <c r="I57" s="3"/>
    </row>
    <row r="58" spans="6:9" x14ac:dyDescent="0.25">
      <c r="F58" s="1"/>
      <c r="G58" s="1"/>
      <c r="H58" s="3"/>
      <c r="I58" s="3"/>
    </row>
    <row r="59" spans="6:9" x14ac:dyDescent="0.25">
      <c r="F59" s="1"/>
      <c r="G59" s="1"/>
      <c r="H59" s="3"/>
      <c r="I59" s="3"/>
    </row>
    <row r="60" spans="6:9" x14ac:dyDescent="0.25">
      <c r="F60" s="1"/>
      <c r="G60" s="1"/>
      <c r="H60" s="3"/>
      <c r="I60" s="3"/>
    </row>
    <row r="61" spans="6:9" x14ac:dyDescent="0.25">
      <c r="F61" s="1"/>
      <c r="G61" s="1"/>
      <c r="H61" s="3"/>
      <c r="I61" s="3"/>
    </row>
    <row r="62" spans="6:9" x14ac:dyDescent="0.25">
      <c r="F62" s="1"/>
      <c r="G62" s="1"/>
      <c r="H62" s="3"/>
      <c r="I62" s="3"/>
    </row>
    <row r="63" spans="6:9" x14ac:dyDescent="0.25">
      <c r="F63" s="1"/>
      <c r="G63" s="1"/>
      <c r="H63" s="3"/>
      <c r="I63" s="3"/>
    </row>
    <row r="64" spans="6:9" x14ac:dyDescent="0.25">
      <c r="F64" s="1"/>
      <c r="G64" s="1"/>
      <c r="H64" s="3"/>
      <c r="I64" s="3"/>
    </row>
    <row r="65" spans="6:9" x14ac:dyDescent="0.25">
      <c r="F65" s="1"/>
      <c r="G65" s="1"/>
      <c r="H65" s="3"/>
      <c r="I65" s="3"/>
    </row>
    <row r="66" spans="6:9" x14ac:dyDescent="0.25">
      <c r="F66" s="1"/>
      <c r="G66" s="1"/>
      <c r="H66" s="3"/>
      <c r="I66" s="3"/>
    </row>
    <row r="67" spans="6:9" x14ac:dyDescent="0.25">
      <c r="F67" s="1"/>
      <c r="G67" s="1"/>
      <c r="H67" s="3"/>
      <c r="I67" s="3"/>
    </row>
    <row r="68" spans="6:9" x14ac:dyDescent="0.25">
      <c r="F68" s="1"/>
      <c r="G68" s="1"/>
      <c r="H68" s="3"/>
      <c r="I68" s="3"/>
    </row>
    <row r="69" spans="6:9" x14ac:dyDescent="0.25">
      <c r="F69" s="1"/>
      <c r="G69" s="1"/>
      <c r="H69" s="3"/>
      <c r="I69" s="3"/>
    </row>
    <row r="70" spans="6:9" x14ac:dyDescent="0.25">
      <c r="F70" s="1"/>
      <c r="G70" s="1"/>
      <c r="H70" s="3"/>
      <c r="I70" s="3"/>
    </row>
    <row r="71" spans="6:9" x14ac:dyDescent="0.25">
      <c r="F71" s="1"/>
      <c r="G71" s="1"/>
      <c r="H71" s="3"/>
      <c r="I71" s="3"/>
    </row>
    <row r="72" spans="6:9" x14ac:dyDescent="0.25">
      <c r="F72" s="1"/>
      <c r="G72" s="1"/>
      <c r="H72" s="3"/>
      <c r="I72" s="3"/>
    </row>
    <row r="73" spans="6:9" x14ac:dyDescent="0.25">
      <c r="F73" s="1"/>
      <c r="G73" s="1"/>
      <c r="H73" s="3"/>
      <c r="I73" s="3"/>
    </row>
    <row r="74" spans="6:9" x14ac:dyDescent="0.25">
      <c r="F74" s="1"/>
      <c r="G74" s="1"/>
      <c r="H74" s="3"/>
      <c r="I74" s="3"/>
    </row>
    <row r="75" spans="6:9" x14ac:dyDescent="0.25">
      <c r="F75" s="1"/>
      <c r="G75" s="1"/>
      <c r="H75" s="3"/>
      <c r="I75" s="3"/>
    </row>
    <row r="76" spans="6:9" x14ac:dyDescent="0.25">
      <c r="F76" s="1"/>
      <c r="G76" s="1"/>
      <c r="H76" s="3"/>
      <c r="I76" s="3"/>
    </row>
    <row r="77" spans="6:9" x14ac:dyDescent="0.25">
      <c r="F77" s="1"/>
      <c r="G77" s="1"/>
      <c r="H77" s="3"/>
      <c r="I77" s="3"/>
    </row>
    <row r="78" spans="6:9" x14ac:dyDescent="0.25">
      <c r="F78" s="1"/>
      <c r="G78" s="1"/>
      <c r="H78" s="3"/>
      <c r="I78" s="3"/>
    </row>
    <row r="79" spans="6:9" x14ac:dyDescent="0.25">
      <c r="F79" s="1"/>
      <c r="G79" s="1"/>
      <c r="H79" s="3"/>
      <c r="I79" s="3"/>
    </row>
    <row r="80" spans="6:9" x14ac:dyDescent="0.25">
      <c r="F80" s="1"/>
      <c r="G80" s="1"/>
      <c r="H80" s="3"/>
      <c r="I80" s="3"/>
    </row>
    <row r="81" spans="6:9" x14ac:dyDescent="0.25">
      <c r="F81" s="1"/>
      <c r="G81" s="1"/>
      <c r="H81" s="3"/>
      <c r="I81" s="3"/>
    </row>
    <row r="82" spans="6:9" x14ac:dyDescent="0.25">
      <c r="F82" s="1"/>
      <c r="G82" s="1"/>
      <c r="H82" s="3"/>
      <c r="I82" s="3"/>
    </row>
    <row r="83" spans="6:9" x14ac:dyDescent="0.25">
      <c r="F83" s="1"/>
      <c r="G83" s="1"/>
      <c r="H83" s="3"/>
      <c r="I83" s="3"/>
    </row>
    <row r="84" spans="6:9" x14ac:dyDescent="0.25">
      <c r="F84" s="1"/>
      <c r="G84" s="1"/>
      <c r="H84" s="3"/>
      <c r="I84" s="3"/>
    </row>
    <row r="85" spans="6:9" x14ac:dyDescent="0.25">
      <c r="F85" s="1"/>
      <c r="G85" s="1"/>
      <c r="H85" s="3"/>
      <c r="I85" s="3"/>
    </row>
    <row r="86" spans="6:9" x14ac:dyDescent="0.25">
      <c r="F86" s="1"/>
      <c r="G86" s="1"/>
      <c r="H86" s="3"/>
      <c r="I86" s="3"/>
    </row>
    <row r="87" spans="6:9" x14ac:dyDescent="0.25">
      <c r="F87" s="1"/>
      <c r="G87" s="1"/>
      <c r="H87" s="3"/>
      <c r="I87" s="3"/>
    </row>
    <row r="88" spans="6:9" x14ac:dyDescent="0.25">
      <c r="F88" s="1"/>
      <c r="G88" s="1"/>
      <c r="H88" s="3"/>
      <c r="I88" s="3"/>
    </row>
    <row r="89" spans="6:9" x14ac:dyDescent="0.25">
      <c r="F89" s="1"/>
      <c r="G89" s="1"/>
      <c r="H89" s="3"/>
      <c r="I89" s="3"/>
    </row>
    <row r="90" spans="6:9" x14ac:dyDescent="0.25">
      <c r="F90" s="1"/>
      <c r="G90" s="1"/>
      <c r="H90" s="3"/>
      <c r="I90" s="3"/>
    </row>
    <row r="91" spans="6:9" x14ac:dyDescent="0.25">
      <c r="F91" s="1"/>
      <c r="G91" s="1"/>
      <c r="H91" s="3"/>
      <c r="I91" s="3"/>
    </row>
    <row r="92" spans="6:9" x14ac:dyDescent="0.25">
      <c r="F92" s="1"/>
      <c r="G92" s="1"/>
      <c r="H92" s="3"/>
      <c r="I92" s="3"/>
    </row>
    <row r="93" spans="6:9" x14ac:dyDescent="0.25">
      <c r="F93" s="1"/>
      <c r="G93" s="1"/>
      <c r="H93" s="3"/>
      <c r="I93" s="3"/>
    </row>
    <row r="94" spans="6:9" x14ac:dyDescent="0.25">
      <c r="F94" s="1"/>
      <c r="G94" s="1"/>
      <c r="H94" s="3"/>
      <c r="I94" s="3"/>
    </row>
    <row r="95" spans="6:9" x14ac:dyDescent="0.25">
      <c r="F95" s="1"/>
      <c r="G95" s="1"/>
      <c r="H95" s="3"/>
      <c r="I95" s="3"/>
    </row>
    <row r="96" spans="6:9" x14ac:dyDescent="0.25">
      <c r="F96" s="1"/>
      <c r="G96" s="1"/>
      <c r="H96" s="3"/>
      <c r="I96" s="3"/>
    </row>
    <row r="97" spans="6:9" x14ac:dyDescent="0.25">
      <c r="F97" s="1"/>
      <c r="G97" s="1"/>
      <c r="H97" s="3"/>
      <c r="I97" s="3"/>
    </row>
    <row r="98" spans="6:9" x14ac:dyDescent="0.25">
      <c r="F98" s="1"/>
      <c r="G98" s="1"/>
      <c r="H98" s="3"/>
      <c r="I98" s="3"/>
    </row>
    <row r="99" spans="6:9" x14ac:dyDescent="0.25">
      <c r="F99" s="1"/>
      <c r="G99" s="1"/>
      <c r="H99" s="3"/>
      <c r="I99" s="3"/>
    </row>
    <row r="100" spans="6:9" x14ac:dyDescent="0.25">
      <c r="F100" s="1"/>
      <c r="G100" s="1"/>
      <c r="H100" s="3"/>
      <c r="I100" s="3"/>
    </row>
    <row r="101" spans="6:9" x14ac:dyDescent="0.25">
      <c r="F101" s="1"/>
      <c r="G101" s="1"/>
      <c r="H101" s="3"/>
      <c r="I101" s="3"/>
    </row>
  </sheetData>
  <conditionalFormatting sqref="F2:F101">
    <cfRule type="expression" dxfId="15" priority="4">
      <formula>F2&gt;G2</formula>
    </cfRule>
  </conditionalFormatting>
  <conditionalFormatting sqref="G2:G101">
    <cfRule type="expression" dxfId="14" priority="3">
      <formula>G2&gt;F2</formula>
    </cfRule>
  </conditionalFormatting>
  <conditionalFormatting sqref="H2:H101">
    <cfRule type="expression" dxfId="13" priority="2">
      <formula>H2&gt;I2</formula>
    </cfRule>
  </conditionalFormatting>
  <conditionalFormatting sqref="I2:I101">
    <cfRule type="expression" dxfId="12" priority="1">
      <formula>I2&gt;H2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H2" sqref="H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district-data'!I1</f>
        <v>Total_2018_AG</v>
      </c>
      <c r="D1" t="str">
        <f>'SD district-data'!J1</f>
        <v>Dem_2018_AG</v>
      </c>
      <c r="E1" t="str">
        <f>'SD district-data'!K1</f>
        <v>Rep_2018_AG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SUM(C3:C3035)</f>
        <v>4363129</v>
      </c>
      <c r="D2">
        <f>SUM(D3:D3035)</f>
        <v>2086715</v>
      </c>
      <c r="E2">
        <f>SUM(E3:E3035)</f>
        <v>2276414</v>
      </c>
      <c r="F2" s="1">
        <f>D2/$C2</f>
        <v>0.47826112865331277</v>
      </c>
      <c r="G2" s="1">
        <f>E2/$C2</f>
        <v>0.52173887134668717</v>
      </c>
      <c r="H2" s="3">
        <f>SUM(H3:H35)</f>
        <v>14</v>
      </c>
      <c r="I2" s="3">
        <f>SUM(I3:I35)</f>
        <v>19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district-data'!I3</f>
        <v>141199</v>
      </c>
      <c r="D3">
        <f>'SD district-data'!J3</f>
        <v>52326</v>
      </c>
      <c r="E3">
        <f>'SD district-data'!K3</f>
        <v>88873</v>
      </c>
      <c r="F3" s="1">
        <f t="shared" ref="F3:G18" si="0">D3/$C3</f>
        <v>0.37058336107196227</v>
      </c>
      <c r="G3" s="1">
        <f t="shared" si="0"/>
        <v>0.62941663892803779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district-data'!I4</f>
        <v>127145</v>
      </c>
      <c r="D4">
        <f>'SD district-data'!J4</f>
        <v>47411</v>
      </c>
      <c r="E4">
        <f>'SD district-data'!K4</f>
        <v>79734</v>
      </c>
      <c r="F4" s="1">
        <f t="shared" si="0"/>
        <v>0.37288922096818594</v>
      </c>
      <c r="G4" s="1">
        <f t="shared" si="0"/>
        <v>0.62711077903181411</v>
      </c>
      <c r="H4" s="3">
        <f t="shared" ref="H4:H35" si="1">IF(F4&gt;G4,1,0)</f>
        <v>0</v>
      </c>
      <c r="I4" s="3">
        <f t="shared" ref="I4:I35" si="2">IF(G4&gt;F4,1,0)</f>
        <v>1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district-data'!I5</f>
        <v>118331</v>
      </c>
      <c r="D5">
        <f>'SD district-data'!J5</f>
        <v>69543</v>
      </c>
      <c r="E5">
        <f>'SD district-data'!K5</f>
        <v>48788</v>
      </c>
      <c r="F5" s="1">
        <f t="shared" si="0"/>
        <v>0.58769891237292005</v>
      </c>
      <c r="G5" s="1">
        <f t="shared" si="0"/>
        <v>0.41230108762707995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district-data'!I6</f>
        <v>122359</v>
      </c>
      <c r="D6">
        <f>'SD district-data'!J6</f>
        <v>44830</v>
      </c>
      <c r="E6">
        <f>'SD district-data'!K6</f>
        <v>77529</v>
      </c>
      <c r="F6" s="1">
        <f t="shared" si="0"/>
        <v>0.36638089556142173</v>
      </c>
      <c r="G6" s="1">
        <f t="shared" si="0"/>
        <v>0.63361910443857827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district-data'!I7</f>
        <v>134671</v>
      </c>
      <c r="D7">
        <f>'SD district-data'!J7</f>
        <v>34006</v>
      </c>
      <c r="E7">
        <f>'SD district-data'!K7</f>
        <v>100665</v>
      </c>
      <c r="F7" s="1">
        <f t="shared" si="0"/>
        <v>0.25251167660446572</v>
      </c>
      <c r="G7" s="1">
        <f t="shared" si="0"/>
        <v>0.74748832339553428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district-data'!I8</f>
        <v>127708</v>
      </c>
      <c r="D8">
        <f>'SD district-data'!J8</f>
        <v>74269</v>
      </c>
      <c r="E8">
        <f>'SD district-data'!K8</f>
        <v>53439</v>
      </c>
      <c r="F8" s="1">
        <f t="shared" si="0"/>
        <v>0.58155323080778021</v>
      </c>
      <c r="G8" s="1">
        <f t="shared" si="0"/>
        <v>0.41844676919221974</v>
      </c>
      <c r="H8" s="3">
        <f t="shared" si="1"/>
        <v>1</v>
      </c>
      <c r="I8" s="3">
        <f t="shared" si="2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district-data'!I9</f>
        <v>155427</v>
      </c>
      <c r="D9">
        <f>'SD district-data'!J9</f>
        <v>60844</v>
      </c>
      <c r="E9">
        <f>'SD district-data'!K9</f>
        <v>94583</v>
      </c>
      <c r="F9" s="1">
        <f t="shared" si="0"/>
        <v>0.39146351663481893</v>
      </c>
      <c r="G9" s="1">
        <f t="shared" si="0"/>
        <v>0.60853648336518107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district-data'!I10</f>
        <v>155086</v>
      </c>
      <c r="D10">
        <f>'SD district-data'!J10</f>
        <v>86361</v>
      </c>
      <c r="E10">
        <f>'SD district-data'!K10</f>
        <v>68725</v>
      </c>
      <c r="F10" s="1">
        <f t="shared" si="0"/>
        <v>0.55685877513121751</v>
      </c>
      <c r="G10" s="1">
        <f t="shared" si="0"/>
        <v>0.44314122486878249</v>
      </c>
      <c r="H10" s="3">
        <f t="shared" si="1"/>
        <v>1</v>
      </c>
      <c r="I10" s="3">
        <f t="shared" si="2"/>
        <v>0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district-data'!I11</f>
        <v>123129</v>
      </c>
      <c r="D11">
        <f>'SD district-data'!J11</f>
        <v>72203</v>
      </c>
      <c r="E11">
        <f>'SD district-data'!K11</f>
        <v>50926</v>
      </c>
      <c r="F11" s="1">
        <f t="shared" si="0"/>
        <v>0.58640125396941423</v>
      </c>
      <c r="G11" s="1">
        <f t="shared" si="0"/>
        <v>0.41359874603058583</v>
      </c>
      <c r="H11" s="3">
        <f t="shared" si="1"/>
        <v>1</v>
      </c>
      <c r="I11" s="3">
        <f t="shared" si="2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district-data'!I12</f>
        <v>117845</v>
      </c>
      <c r="D12">
        <f>'SD district-data'!J12</f>
        <v>38443</v>
      </c>
      <c r="E12">
        <f>'SD district-data'!K12</f>
        <v>79402</v>
      </c>
      <c r="F12" s="1">
        <f t="shared" si="0"/>
        <v>0.32621664050235477</v>
      </c>
      <c r="G12" s="1">
        <f t="shared" si="0"/>
        <v>0.67378335949764523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district-data'!I13</f>
        <v>127562</v>
      </c>
      <c r="D13">
        <f>'SD district-data'!J13</f>
        <v>77880</v>
      </c>
      <c r="E13">
        <f>'SD district-data'!K13</f>
        <v>49682</v>
      </c>
      <c r="F13" s="1">
        <f t="shared" si="0"/>
        <v>0.61052664586632388</v>
      </c>
      <c r="G13" s="1">
        <f t="shared" si="0"/>
        <v>0.38947335413367618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district-data'!I14</f>
        <v>124728</v>
      </c>
      <c r="D14">
        <f>'SD district-data'!J14</f>
        <v>34004</v>
      </c>
      <c r="E14">
        <f>'SD district-data'!K14</f>
        <v>90724</v>
      </c>
      <c r="F14" s="1">
        <f t="shared" si="0"/>
        <v>0.2726252325059329</v>
      </c>
      <c r="G14" s="1">
        <f t="shared" si="0"/>
        <v>0.72737476749406704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district-data'!I15</f>
        <v>129821</v>
      </c>
      <c r="D15">
        <f>'SD district-data'!J15</f>
        <v>69205</v>
      </c>
      <c r="E15">
        <f>'SD district-data'!K15</f>
        <v>60616</v>
      </c>
      <c r="F15" s="1">
        <f t="shared" si="0"/>
        <v>0.5330801642261267</v>
      </c>
      <c r="G15" s="1">
        <f t="shared" si="0"/>
        <v>0.46691983577387325</v>
      </c>
      <c r="H15" s="3">
        <f t="shared" si="1"/>
        <v>1</v>
      </c>
      <c r="I15" s="3">
        <f t="shared" si="2"/>
        <v>0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district-data'!I16</f>
        <v>125941</v>
      </c>
      <c r="D16">
        <f>'SD district-data'!J16</f>
        <v>39506</v>
      </c>
      <c r="E16">
        <f>'SD district-data'!K16</f>
        <v>86435</v>
      </c>
      <c r="F16" s="1">
        <f t="shared" si="0"/>
        <v>0.31368656751971163</v>
      </c>
      <c r="G16" s="1">
        <f t="shared" si="0"/>
        <v>0.68631343248028842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district-data'!I17</f>
        <v>106647</v>
      </c>
      <c r="D17">
        <f>'SD district-data'!J17</f>
        <v>81296</v>
      </c>
      <c r="E17">
        <f>'SD district-data'!K17</f>
        <v>25351</v>
      </c>
      <c r="F17" s="1">
        <f t="shared" si="0"/>
        <v>0.76229054731966206</v>
      </c>
      <c r="G17" s="1">
        <f t="shared" si="0"/>
        <v>0.23770945268033794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district-data'!I18</f>
        <v>132980</v>
      </c>
      <c r="D18">
        <f>'SD district-data'!J18</f>
        <v>65058</v>
      </c>
      <c r="E18">
        <f>'SD district-data'!K18</f>
        <v>67922</v>
      </c>
      <c r="F18" s="1">
        <f t="shared" si="0"/>
        <v>0.48923146337795159</v>
      </c>
      <c r="G18" s="1">
        <f t="shared" si="0"/>
        <v>0.51076853662204846</v>
      </c>
      <c r="H18" s="3">
        <f t="shared" si="1"/>
        <v>0</v>
      </c>
      <c r="I18" s="3">
        <f t="shared" si="2"/>
        <v>1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district-data'!I19</f>
        <v>114668</v>
      </c>
      <c r="D19">
        <f>'SD district-data'!J19</f>
        <v>44565</v>
      </c>
      <c r="E19">
        <f>'SD district-data'!K19</f>
        <v>70103</v>
      </c>
      <c r="F19" s="1">
        <f t="shared" ref="F19:G35" si="3">D19/$C19</f>
        <v>0.38864373670073604</v>
      </c>
      <c r="G19" s="1">
        <f t="shared" si="3"/>
        <v>0.61135626329926396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district-data'!I20</f>
        <v>126202</v>
      </c>
      <c r="D20">
        <f>'SD district-data'!J20</f>
        <v>65356</v>
      </c>
      <c r="E20">
        <f>'SD district-data'!K20</f>
        <v>60846</v>
      </c>
      <c r="F20" s="1">
        <f t="shared" si="3"/>
        <v>0.51786817958510956</v>
      </c>
      <c r="G20" s="1">
        <f t="shared" si="3"/>
        <v>0.48213182041489039</v>
      </c>
      <c r="H20" s="3">
        <f t="shared" si="1"/>
        <v>1</v>
      </c>
      <c r="I20" s="3">
        <f t="shared" si="2"/>
        <v>0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district-data'!I21</f>
        <v>146726</v>
      </c>
      <c r="D21">
        <f>'SD district-data'!J21</f>
        <v>91171</v>
      </c>
      <c r="E21">
        <f>'SD district-data'!K21</f>
        <v>55555</v>
      </c>
      <c r="F21" s="1">
        <f t="shared" si="3"/>
        <v>0.62136908250753109</v>
      </c>
      <c r="G21" s="1">
        <f t="shared" si="3"/>
        <v>0.37863091749246897</v>
      </c>
      <c r="H21" s="3">
        <f t="shared" si="1"/>
        <v>1</v>
      </c>
      <c r="I21" s="3">
        <f t="shared" si="2"/>
        <v>0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district-data'!I22</f>
        <v>136884</v>
      </c>
      <c r="D22">
        <f>'SD district-data'!J22</f>
        <v>49544</v>
      </c>
      <c r="E22">
        <f>'SD district-data'!K22</f>
        <v>87340</v>
      </c>
      <c r="F22" s="1">
        <f t="shared" si="3"/>
        <v>0.36194149791063968</v>
      </c>
      <c r="G22" s="1">
        <f t="shared" si="3"/>
        <v>0.63805850208936032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district-data'!I23</f>
        <v>145709</v>
      </c>
      <c r="D23">
        <f>'SD district-data'!J23</f>
        <v>118329</v>
      </c>
      <c r="E23">
        <f>'SD district-data'!K23</f>
        <v>27380</v>
      </c>
      <c r="F23" s="1">
        <f t="shared" si="3"/>
        <v>0.81209122291690972</v>
      </c>
      <c r="G23" s="1">
        <f t="shared" si="3"/>
        <v>0.18790877708309026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district-data'!I24</f>
        <v>135331</v>
      </c>
      <c r="D24">
        <f>'SD district-data'!J24</f>
        <v>50955</v>
      </c>
      <c r="E24">
        <f>'SD district-data'!K24</f>
        <v>84376</v>
      </c>
      <c r="F24" s="1">
        <f t="shared" si="3"/>
        <v>0.37652127007115888</v>
      </c>
      <c r="G24" s="1">
        <f t="shared" si="3"/>
        <v>0.62347872992884112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district-data'!I25</f>
        <v>131354</v>
      </c>
      <c r="D25">
        <f>'SD district-data'!J25</f>
        <v>86884</v>
      </c>
      <c r="E25">
        <f>'SD district-data'!K25</f>
        <v>44470</v>
      </c>
      <c r="F25" s="1">
        <f t="shared" si="3"/>
        <v>0.66144921357552877</v>
      </c>
      <c r="G25" s="1">
        <f t="shared" si="3"/>
        <v>0.33855078642447128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district-data'!I26</f>
        <v>143311</v>
      </c>
      <c r="D26">
        <f>'SD district-data'!J26</f>
        <v>78635</v>
      </c>
      <c r="E26">
        <f>'SD district-data'!K26</f>
        <v>64676</v>
      </c>
      <c r="F26" s="1">
        <f t="shared" si="3"/>
        <v>0.54870177446253254</v>
      </c>
      <c r="G26" s="1">
        <f t="shared" si="3"/>
        <v>0.45129822553746746</v>
      </c>
      <c r="H26" s="3">
        <f t="shared" si="1"/>
        <v>1</v>
      </c>
      <c r="I26" s="3">
        <f t="shared" si="2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district-data'!I27</f>
        <v>151479</v>
      </c>
      <c r="D27">
        <f>'SD district-data'!J27</f>
        <v>92407</v>
      </c>
      <c r="E27">
        <f>'SD district-data'!K27</f>
        <v>59072</v>
      </c>
      <c r="F27" s="1">
        <f t="shared" si="3"/>
        <v>0.61003175357640338</v>
      </c>
      <c r="G27" s="1">
        <f t="shared" si="3"/>
        <v>0.38996824642359668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district-data'!I28</f>
        <v>123584</v>
      </c>
      <c r="D28">
        <f>'SD district-data'!J28</f>
        <v>52524</v>
      </c>
      <c r="E28">
        <f>'SD district-data'!K28</f>
        <v>71060</v>
      </c>
      <c r="F28" s="1">
        <f t="shared" si="3"/>
        <v>0.4250064733298809</v>
      </c>
      <c r="G28" s="1">
        <f t="shared" si="3"/>
        <v>0.57499352667011916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district-data'!I29</f>
        <v>143574</v>
      </c>
      <c r="D29">
        <f>'SD district-data'!J29</f>
        <v>53203</v>
      </c>
      <c r="E29">
        <f>'SD district-data'!K29</f>
        <v>90371</v>
      </c>
      <c r="F29" s="1">
        <f t="shared" si="3"/>
        <v>0.37056152228119299</v>
      </c>
      <c r="G29" s="1">
        <f t="shared" si="3"/>
        <v>0.62943847771880701</v>
      </c>
      <c r="H29" s="3">
        <f t="shared" si="1"/>
        <v>0</v>
      </c>
      <c r="I29" s="3">
        <f t="shared" si="2"/>
        <v>1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district-data'!I30</f>
        <v>153212</v>
      </c>
      <c r="D30">
        <f>'SD district-data'!J30</f>
        <v>88043</v>
      </c>
      <c r="E30">
        <f>'SD district-data'!K30</f>
        <v>65169</v>
      </c>
      <c r="F30" s="1">
        <f t="shared" si="3"/>
        <v>0.57464819987990501</v>
      </c>
      <c r="G30" s="1">
        <f t="shared" si="3"/>
        <v>0.42535180012009505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district-data'!I31</f>
        <v>131888</v>
      </c>
      <c r="D31">
        <f>'SD district-data'!J31</f>
        <v>58606</v>
      </c>
      <c r="E31">
        <f>'SD district-data'!K31</f>
        <v>73282</v>
      </c>
      <c r="F31" s="1">
        <f t="shared" si="3"/>
        <v>0.44436188280965666</v>
      </c>
      <c r="G31" s="1">
        <f t="shared" si="3"/>
        <v>0.55563811719034328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district-data'!I32</f>
        <v>127406</v>
      </c>
      <c r="D32">
        <f>'SD district-data'!J32</f>
        <v>46301</v>
      </c>
      <c r="E32">
        <f>'SD district-data'!K32</f>
        <v>81105</v>
      </c>
      <c r="F32" s="1">
        <f t="shared" si="3"/>
        <v>0.36341302607412523</v>
      </c>
      <c r="G32" s="1">
        <f t="shared" si="3"/>
        <v>0.63658697392587471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district-data'!I33</f>
        <v>116305</v>
      </c>
      <c r="D33">
        <f>'SD district-data'!J33</f>
        <v>38496</v>
      </c>
      <c r="E33">
        <f>'SD district-data'!K33</f>
        <v>77809</v>
      </c>
      <c r="F33" s="1">
        <f t="shared" si="3"/>
        <v>0.33099178883109065</v>
      </c>
      <c r="G33" s="1">
        <f t="shared" si="3"/>
        <v>0.66900821116890929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district-data'!I34</f>
        <v>135222</v>
      </c>
      <c r="D34">
        <f>'SD district-data'!J34</f>
        <v>62990</v>
      </c>
      <c r="E34">
        <f>'SD district-data'!K34</f>
        <v>72232</v>
      </c>
      <c r="F34" s="1">
        <f t="shared" si="3"/>
        <v>0.46582656668293621</v>
      </c>
      <c r="G34" s="1">
        <f t="shared" si="3"/>
        <v>0.53417343331706379</v>
      </c>
      <c r="H34" s="3">
        <f t="shared" si="1"/>
        <v>0</v>
      </c>
      <c r="I34" s="3">
        <f t="shared" si="2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district-data'!I35</f>
        <v>129695</v>
      </c>
      <c r="D35">
        <f>'SD district-data'!J35</f>
        <v>61521</v>
      </c>
      <c r="E35">
        <f>'SD district-data'!K35</f>
        <v>68174</v>
      </c>
      <c r="F35" s="1">
        <f t="shared" si="3"/>
        <v>0.47435136281275297</v>
      </c>
      <c r="G35" s="1">
        <f t="shared" si="3"/>
        <v>0.52564863718724697</v>
      </c>
      <c r="H35" s="3">
        <f t="shared" si="1"/>
        <v>0</v>
      </c>
      <c r="I35" s="3">
        <f t="shared" si="2"/>
        <v>1</v>
      </c>
    </row>
  </sheetData>
  <conditionalFormatting sqref="F2:F35 H2:H35">
    <cfRule type="expression" dxfId="11" priority="4">
      <formula>F2&gt;G2</formula>
    </cfRule>
  </conditionalFormatting>
  <conditionalFormatting sqref="G2:G35 I2:I35">
    <cfRule type="expression" dxfId="10" priority="3">
      <formula>G2&gt;F2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K4" sqref="K4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district-data'!L1</f>
        <v>Total_2018_Sen</v>
      </c>
      <c r="D1" t="str">
        <f>'SD district-data'!M1</f>
        <v>Dem_2018_Sen</v>
      </c>
      <c r="E1" t="str">
        <f>'SD district-data'!N1</f>
        <v>Rep_2018_Sen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SUM(C3:C3035)</f>
        <v>4416067</v>
      </c>
      <c r="D2">
        <f>SUM(D3:D3035)</f>
        <v>2358508</v>
      </c>
      <c r="E2">
        <f>SUM(E3:E3035)</f>
        <v>2057559</v>
      </c>
      <c r="F2" s="1">
        <f>D2/$C2</f>
        <v>0.53407432450639902</v>
      </c>
      <c r="G2" s="1">
        <f>E2/$C2</f>
        <v>0.46592567549360098</v>
      </c>
      <c r="H2" s="3">
        <f>SUM(H3:H35)</f>
        <v>18</v>
      </c>
      <c r="I2" s="3">
        <f>SUM(I3:I35)</f>
        <v>15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district-data'!L3</f>
        <v>141822</v>
      </c>
      <c r="D3">
        <f>'SD district-data'!M3</f>
        <v>63460</v>
      </c>
      <c r="E3">
        <f>'SD district-data'!N3</f>
        <v>78362</v>
      </c>
      <c r="F3" s="1">
        <f t="shared" ref="F3:G18" si="0">D3/$C3</f>
        <v>0.44746231191211516</v>
      </c>
      <c r="G3" s="1">
        <f t="shared" si="0"/>
        <v>0.55253768808788484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district-data'!L4</f>
        <v>128187</v>
      </c>
      <c r="D4">
        <f>'SD district-data'!M4</f>
        <v>58845</v>
      </c>
      <c r="E4">
        <f>'SD district-data'!N4</f>
        <v>69342</v>
      </c>
      <c r="F4" s="1">
        <f t="shared" si="0"/>
        <v>0.45905591050574551</v>
      </c>
      <c r="G4" s="1">
        <f t="shared" si="0"/>
        <v>0.54094408949425454</v>
      </c>
      <c r="H4" s="3">
        <f t="shared" ref="H4:H35" si="1">IF(F4&gt;G4,1,0)</f>
        <v>0</v>
      </c>
      <c r="I4" s="3">
        <f t="shared" ref="I4:I35" si="2">IF(G4&gt;F4,1,0)</f>
        <v>1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district-data'!L5</f>
        <v>119061</v>
      </c>
      <c r="D5">
        <f>'SD district-data'!M5</f>
        <v>77728</v>
      </c>
      <c r="E5">
        <f>'SD district-data'!N5</f>
        <v>41333</v>
      </c>
      <c r="F5" s="1">
        <f t="shared" si="0"/>
        <v>0.6528418205793669</v>
      </c>
      <c r="G5" s="1">
        <f t="shared" si="0"/>
        <v>0.3471581794206331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district-data'!L6</f>
        <v>125770</v>
      </c>
      <c r="D6">
        <f>'SD district-data'!M6</f>
        <v>50424</v>
      </c>
      <c r="E6">
        <f>'SD district-data'!N6</f>
        <v>75346</v>
      </c>
      <c r="F6" s="1">
        <f t="shared" si="0"/>
        <v>0.40092231851792953</v>
      </c>
      <c r="G6" s="1">
        <f t="shared" si="0"/>
        <v>0.59907768148207041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district-data'!L7</f>
        <v>136200</v>
      </c>
      <c r="D7">
        <f>'SD district-data'!M7</f>
        <v>44147</v>
      </c>
      <c r="E7">
        <f>'SD district-data'!N7</f>
        <v>92053</v>
      </c>
      <c r="F7" s="1">
        <f t="shared" si="0"/>
        <v>0.3241336270190896</v>
      </c>
      <c r="G7" s="1">
        <f t="shared" si="0"/>
        <v>0.67586637298091046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district-data'!L8</f>
        <v>129278</v>
      </c>
      <c r="D8">
        <f>'SD district-data'!M8</f>
        <v>82464</v>
      </c>
      <c r="E8">
        <f>'SD district-data'!N8</f>
        <v>46814</v>
      </c>
      <c r="F8" s="1">
        <f t="shared" si="0"/>
        <v>0.63788115533965561</v>
      </c>
      <c r="G8" s="1">
        <f t="shared" si="0"/>
        <v>0.36211884466034439</v>
      </c>
      <c r="H8" s="3">
        <f t="shared" si="1"/>
        <v>1</v>
      </c>
      <c r="I8" s="3">
        <f t="shared" si="2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district-data'!L9</f>
        <v>157808</v>
      </c>
      <c r="D9">
        <f>'SD district-data'!M9</f>
        <v>67738</v>
      </c>
      <c r="E9">
        <f>'SD district-data'!N9</f>
        <v>90070</v>
      </c>
      <c r="F9" s="1">
        <f t="shared" si="0"/>
        <v>0.42924313089323735</v>
      </c>
      <c r="G9" s="1">
        <f t="shared" si="0"/>
        <v>0.5707568691067626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district-data'!L10</f>
        <v>155738</v>
      </c>
      <c r="D10">
        <f>'SD district-data'!M10</f>
        <v>91768</v>
      </c>
      <c r="E10">
        <f>'SD district-data'!N10</f>
        <v>63970</v>
      </c>
      <c r="F10" s="1">
        <f t="shared" si="0"/>
        <v>0.58924604142855308</v>
      </c>
      <c r="G10" s="1">
        <f t="shared" si="0"/>
        <v>0.41075395857144692</v>
      </c>
      <c r="H10" s="3">
        <f t="shared" si="1"/>
        <v>1</v>
      </c>
      <c r="I10" s="3">
        <f t="shared" si="2"/>
        <v>0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district-data'!L11</f>
        <v>123546</v>
      </c>
      <c r="D11">
        <f>'SD district-data'!M11</f>
        <v>76713</v>
      </c>
      <c r="E11">
        <f>'SD district-data'!N11</f>
        <v>46833</v>
      </c>
      <c r="F11" s="1">
        <f t="shared" si="0"/>
        <v>0.62092661842552577</v>
      </c>
      <c r="G11" s="1">
        <f t="shared" si="0"/>
        <v>0.37907338157447429</v>
      </c>
      <c r="H11" s="3">
        <f t="shared" si="1"/>
        <v>1</v>
      </c>
      <c r="I11" s="3">
        <f t="shared" si="2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district-data'!L12</f>
        <v>118433</v>
      </c>
      <c r="D12">
        <f>'SD district-data'!M12</f>
        <v>47620</v>
      </c>
      <c r="E12">
        <f>'SD district-data'!N12</f>
        <v>70813</v>
      </c>
      <c r="F12" s="1">
        <f t="shared" si="0"/>
        <v>0.40208387864868744</v>
      </c>
      <c r="G12" s="1">
        <f t="shared" si="0"/>
        <v>0.59791612135131256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district-data'!L13</f>
        <v>128649</v>
      </c>
      <c r="D13">
        <f>'SD district-data'!M13</f>
        <v>85620</v>
      </c>
      <c r="E13">
        <f>'SD district-data'!N13</f>
        <v>43029</v>
      </c>
      <c r="F13" s="1">
        <f t="shared" si="0"/>
        <v>0.665531795816524</v>
      </c>
      <c r="G13" s="1">
        <f t="shared" si="0"/>
        <v>0.33446820418347595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district-data'!L14</f>
        <v>125782</v>
      </c>
      <c r="D14">
        <f>'SD district-data'!M14</f>
        <v>44607</v>
      </c>
      <c r="E14">
        <f>'SD district-data'!N14</f>
        <v>81175</v>
      </c>
      <c r="F14" s="1">
        <f t="shared" si="0"/>
        <v>0.35463738849755927</v>
      </c>
      <c r="G14" s="1">
        <f t="shared" si="0"/>
        <v>0.64536261150244079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district-data'!L15</f>
        <v>133572</v>
      </c>
      <c r="D15">
        <f>'SD district-data'!M15</f>
        <v>78713</v>
      </c>
      <c r="E15">
        <f>'SD district-data'!N15</f>
        <v>54859</v>
      </c>
      <c r="F15" s="1">
        <f t="shared" si="0"/>
        <v>0.58929266612763154</v>
      </c>
      <c r="G15" s="1">
        <f t="shared" si="0"/>
        <v>0.41070733387236846</v>
      </c>
      <c r="H15" s="3">
        <f t="shared" si="1"/>
        <v>1</v>
      </c>
      <c r="I15" s="3">
        <f t="shared" si="2"/>
        <v>0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district-data'!L16</f>
        <v>126832</v>
      </c>
      <c r="D16">
        <f>'SD district-data'!M16</f>
        <v>45716</v>
      </c>
      <c r="E16">
        <f>'SD district-data'!N16</f>
        <v>81116</v>
      </c>
      <c r="F16" s="1">
        <f t="shared" si="0"/>
        <v>0.3604453134855557</v>
      </c>
      <c r="G16" s="1">
        <f t="shared" si="0"/>
        <v>0.63955468651444436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district-data'!L17</f>
        <v>107753</v>
      </c>
      <c r="D17">
        <f>'SD district-data'!M17</f>
        <v>86949</v>
      </c>
      <c r="E17">
        <f>'SD district-data'!N17</f>
        <v>20804</v>
      </c>
      <c r="F17" s="1">
        <f t="shared" si="0"/>
        <v>0.80692880940669864</v>
      </c>
      <c r="G17" s="1">
        <f t="shared" si="0"/>
        <v>0.19307119059330136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district-data'!L18</f>
        <v>133651</v>
      </c>
      <c r="D18">
        <f>'SD district-data'!M18</f>
        <v>75479</v>
      </c>
      <c r="E18">
        <f>'SD district-data'!N18</f>
        <v>58172</v>
      </c>
      <c r="F18" s="1">
        <f t="shared" si="0"/>
        <v>0.5647469902956207</v>
      </c>
      <c r="G18" s="1">
        <f t="shared" si="0"/>
        <v>0.4352530097043793</v>
      </c>
      <c r="H18" s="3">
        <f t="shared" si="1"/>
        <v>1</v>
      </c>
      <c r="I18" s="3">
        <f t="shared" si="2"/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district-data'!L19</f>
        <v>116605</v>
      </c>
      <c r="D19">
        <f>'SD district-data'!M19</f>
        <v>54155</v>
      </c>
      <c r="E19">
        <f>'SD district-data'!N19</f>
        <v>62450</v>
      </c>
      <c r="F19" s="1">
        <f t="shared" ref="F19:G35" si="3">D19/$C19</f>
        <v>0.46443119934822691</v>
      </c>
      <c r="G19" s="1">
        <f t="shared" si="3"/>
        <v>0.53556880065177304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district-data'!L20</f>
        <v>128355</v>
      </c>
      <c r="D20">
        <f>'SD district-data'!M20</f>
        <v>71747</v>
      </c>
      <c r="E20">
        <f>'SD district-data'!N20</f>
        <v>56608</v>
      </c>
      <c r="F20" s="1">
        <f t="shared" si="3"/>
        <v>0.55897316037552103</v>
      </c>
      <c r="G20" s="1">
        <f t="shared" si="3"/>
        <v>0.44102683962447897</v>
      </c>
      <c r="H20" s="3">
        <f t="shared" si="1"/>
        <v>1</v>
      </c>
      <c r="I20" s="3">
        <f t="shared" si="2"/>
        <v>0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district-data'!L21</f>
        <v>147659</v>
      </c>
      <c r="D21">
        <f>'SD district-data'!M21</f>
        <v>101633</v>
      </c>
      <c r="E21">
        <f>'SD district-data'!N21</f>
        <v>46026</v>
      </c>
      <c r="F21" s="1">
        <f t="shared" si="3"/>
        <v>0.68829532910286539</v>
      </c>
      <c r="G21" s="1">
        <f t="shared" si="3"/>
        <v>0.31170467089713461</v>
      </c>
      <c r="H21" s="3">
        <f t="shared" si="1"/>
        <v>1</v>
      </c>
      <c r="I21" s="3">
        <f t="shared" si="2"/>
        <v>0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district-data'!L22</f>
        <v>139330</v>
      </c>
      <c r="D22">
        <f>'SD district-data'!M22</f>
        <v>60586</v>
      </c>
      <c r="E22">
        <f>'SD district-data'!N22</f>
        <v>78744</v>
      </c>
      <c r="F22" s="1">
        <f t="shared" si="3"/>
        <v>0.4348381540228235</v>
      </c>
      <c r="G22" s="1">
        <f t="shared" si="3"/>
        <v>0.56516184597717645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district-data'!L23</f>
        <v>146876</v>
      </c>
      <c r="D23">
        <f>'SD district-data'!M23</f>
        <v>121879</v>
      </c>
      <c r="E23">
        <f>'SD district-data'!N23</f>
        <v>24997</v>
      </c>
      <c r="F23" s="1">
        <f t="shared" si="3"/>
        <v>0.82980881832293907</v>
      </c>
      <c r="G23" s="1">
        <f t="shared" si="3"/>
        <v>0.17019118167706093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district-data'!L24</f>
        <v>137974</v>
      </c>
      <c r="D24">
        <f>'SD district-data'!M24</f>
        <v>58949</v>
      </c>
      <c r="E24">
        <f>'SD district-data'!N24</f>
        <v>79025</v>
      </c>
      <c r="F24" s="1">
        <f t="shared" si="3"/>
        <v>0.42724716250887851</v>
      </c>
      <c r="G24" s="1">
        <f t="shared" si="3"/>
        <v>0.57275283749112149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district-data'!L25</f>
        <v>132922</v>
      </c>
      <c r="D25">
        <f>'SD district-data'!M25</f>
        <v>92583</v>
      </c>
      <c r="E25">
        <f>'SD district-data'!N25</f>
        <v>40339</v>
      </c>
      <c r="F25" s="1">
        <f t="shared" si="3"/>
        <v>0.69652126811212589</v>
      </c>
      <c r="G25" s="1">
        <f t="shared" si="3"/>
        <v>0.30347873188787411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district-data'!L26</f>
        <v>145316</v>
      </c>
      <c r="D26">
        <f>'SD district-data'!M26</f>
        <v>85447</v>
      </c>
      <c r="E26">
        <f>'SD district-data'!N26</f>
        <v>59869</v>
      </c>
      <c r="F26" s="1">
        <f t="shared" si="3"/>
        <v>0.58800820281317956</v>
      </c>
      <c r="G26" s="1">
        <f t="shared" si="3"/>
        <v>0.41199179718682044</v>
      </c>
      <c r="H26" s="3">
        <f t="shared" si="1"/>
        <v>1</v>
      </c>
      <c r="I26" s="3">
        <f t="shared" si="2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district-data'!L27</f>
        <v>152785</v>
      </c>
      <c r="D27">
        <f>'SD district-data'!M27</f>
        <v>99729</v>
      </c>
      <c r="E27">
        <f>'SD district-data'!N27</f>
        <v>53056</v>
      </c>
      <c r="F27" s="1">
        <f t="shared" si="3"/>
        <v>0.652740779526786</v>
      </c>
      <c r="G27" s="1">
        <f t="shared" si="3"/>
        <v>0.347259220473214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district-data'!L28</f>
        <v>125336</v>
      </c>
      <c r="D28">
        <f>'SD district-data'!M28</f>
        <v>63409</v>
      </c>
      <c r="E28">
        <f>'SD district-data'!N28</f>
        <v>61927</v>
      </c>
      <c r="F28" s="1">
        <f t="shared" si="3"/>
        <v>0.50591210825301591</v>
      </c>
      <c r="G28" s="1">
        <f t="shared" si="3"/>
        <v>0.49408789174698409</v>
      </c>
      <c r="H28" s="3">
        <f t="shared" si="1"/>
        <v>1</v>
      </c>
      <c r="I28" s="3">
        <f t="shared" si="2"/>
        <v>0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district-data'!L29</f>
        <v>144509</v>
      </c>
      <c r="D29">
        <f>'SD district-data'!M29</f>
        <v>62979</v>
      </c>
      <c r="E29">
        <f>'SD district-data'!N29</f>
        <v>81530</v>
      </c>
      <c r="F29" s="1">
        <f t="shared" si="3"/>
        <v>0.43581368634479511</v>
      </c>
      <c r="G29" s="1">
        <f t="shared" si="3"/>
        <v>0.56418631365520489</v>
      </c>
      <c r="H29" s="3">
        <f t="shared" si="1"/>
        <v>0</v>
      </c>
      <c r="I29" s="3">
        <f t="shared" si="2"/>
        <v>1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district-data'!L30</f>
        <v>156901</v>
      </c>
      <c r="D30">
        <f>'SD district-data'!M30</f>
        <v>96131</v>
      </c>
      <c r="E30">
        <f>'SD district-data'!N30</f>
        <v>60770</v>
      </c>
      <c r="F30" s="1">
        <f t="shared" si="3"/>
        <v>0.61268570627338259</v>
      </c>
      <c r="G30" s="1">
        <f t="shared" si="3"/>
        <v>0.38731429372661741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district-data'!L31</f>
        <v>133371</v>
      </c>
      <c r="D31">
        <f>'SD district-data'!M31</f>
        <v>65391</v>
      </c>
      <c r="E31">
        <f>'SD district-data'!N31</f>
        <v>67980</v>
      </c>
      <c r="F31" s="1">
        <f t="shared" si="3"/>
        <v>0.49029399194727491</v>
      </c>
      <c r="G31" s="1">
        <f t="shared" si="3"/>
        <v>0.50970600805272515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district-data'!L32</f>
        <v>128908</v>
      </c>
      <c r="D32">
        <f>'SD district-data'!M32</f>
        <v>55989</v>
      </c>
      <c r="E32">
        <f>'SD district-data'!N32</f>
        <v>72919</v>
      </c>
      <c r="F32" s="1">
        <f t="shared" si="3"/>
        <v>0.43433301269122165</v>
      </c>
      <c r="G32" s="1">
        <f t="shared" si="3"/>
        <v>0.5656669873087784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district-data'!L33</f>
        <v>117766</v>
      </c>
      <c r="D33">
        <f>'SD district-data'!M33</f>
        <v>45324</v>
      </c>
      <c r="E33">
        <f>'SD district-data'!N33</f>
        <v>72442</v>
      </c>
      <c r="F33" s="1">
        <f t="shared" si="3"/>
        <v>0.3848649015844981</v>
      </c>
      <c r="G33" s="1">
        <f t="shared" si="3"/>
        <v>0.61513509841550196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district-data'!L34</f>
        <v>137537</v>
      </c>
      <c r="D34">
        <f>'SD district-data'!M34</f>
        <v>72862</v>
      </c>
      <c r="E34">
        <f>'SD district-data'!N34</f>
        <v>64675</v>
      </c>
      <c r="F34" s="1">
        <f t="shared" si="3"/>
        <v>0.52976290016504646</v>
      </c>
      <c r="G34" s="1">
        <f t="shared" si="3"/>
        <v>0.47023709983495349</v>
      </c>
      <c r="H34" s="3">
        <f t="shared" si="1"/>
        <v>1</v>
      </c>
      <c r="I34" s="3">
        <f t="shared" si="2"/>
        <v>0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district-data'!L35</f>
        <v>131835</v>
      </c>
      <c r="D35">
        <f>'SD district-data'!M35</f>
        <v>71724</v>
      </c>
      <c r="E35">
        <f>'SD district-data'!N35</f>
        <v>60111</v>
      </c>
      <c r="F35" s="1">
        <f t="shared" si="3"/>
        <v>0.54404369097735805</v>
      </c>
      <c r="G35" s="1">
        <f t="shared" si="3"/>
        <v>0.45595630902264195</v>
      </c>
      <c r="H35" s="3">
        <f t="shared" si="1"/>
        <v>1</v>
      </c>
      <c r="I35" s="3">
        <f t="shared" si="2"/>
        <v>0</v>
      </c>
    </row>
  </sheetData>
  <conditionalFormatting sqref="F2:F35 H2:H35">
    <cfRule type="expression" dxfId="9" priority="4">
      <formula>F2&gt;G2</formula>
    </cfRule>
  </conditionalFormatting>
  <conditionalFormatting sqref="G2:G35 I2:I35">
    <cfRule type="expression" dxfId="8" priority="3">
      <formula>G2&gt;F2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K22" sqref="K2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district-data'!O1</f>
        <v>Total_2018_Gov</v>
      </c>
      <c r="D1" t="str">
        <f>'SD district-data'!P1</f>
        <v>Dem_2018_Gov</v>
      </c>
      <c r="E1" t="str">
        <f>'SD district-data'!Q1</f>
        <v>Rep_2018_Gov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SUM(C3:C3035)</f>
        <v>4435462</v>
      </c>
      <c r="D2">
        <f>SUM(D3:D3035)</f>
        <v>2070046</v>
      </c>
      <c r="E2">
        <f>SUM(E3:E3035)</f>
        <v>2235825</v>
      </c>
      <c r="F2" s="1">
        <f>D2/$C2</f>
        <v>0.46670358127293166</v>
      </c>
      <c r="G2" s="1">
        <f>E2/$C2</f>
        <v>0.50407939466057872</v>
      </c>
      <c r="H2" s="3">
        <f>SUM(H3:H35)</f>
        <v>15</v>
      </c>
      <c r="I2" s="3">
        <f>SUM(I3:I35)</f>
        <v>18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district-data'!O3</f>
        <v>142795</v>
      </c>
      <c r="D3">
        <f>'SD district-data'!P3</f>
        <v>55295</v>
      </c>
      <c r="E3">
        <f>'SD district-data'!Q3</f>
        <v>83854</v>
      </c>
      <c r="F3" s="1">
        <f t="shared" ref="F3:G18" si="0">D3/$C3</f>
        <v>0.38723344654924891</v>
      </c>
      <c r="G3" s="1">
        <f t="shared" si="0"/>
        <v>0.58723344654924892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district-data'!O4</f>
        <v>129610</v>
      </c>
      <c r="D4">
        <f>'SD district-data'!P4</f>
        <v>46373</v>
      </c>
      <c r="E4">
        <f>'SD district-data'!Q4</f>
        <v>78678</v>
      </c>
      <c r="F4" s="1">
        <f t="shared" si="0"/>
        <v>0.35778875086798856</v>
      </c>
      <c r="G4" s="1">
        <f t="shared" si="0"/>
        <v>0.60703649409767768</v>
      </c>
      <c r="H4" s="3">
        <f t="shared" ref="H4:H35" si="1">IF(F4&gt;G4,1,0)</f>
        <v>0</v>
      </c>
      <c r="I4" s="3">
        <f t="shared" ref="I4:I35" si="2">IF(G4&gt;F4,1,0)</f>
        <v>1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district-data'!O5</f>
        <v>119762</v>
      </c>
      <c r="D5">
        <f>'SD district-data'!P5</f>
        <v>72561</v>
      </c>
      <c r="E5">
        <f>'SD district-data'!Q5</f>
        <v>44276</v>
      </c>
      <c r="F5" s="1">
        <f t="shared" si="0"/>
        <v>0.60587665536647684</v>
      </c>
      <c r="G5" s="1">
        <f t="shared" si="0"/>
        <v>0.3696999048112089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district-data'!O6</f>
        <v>125615</v>
      </c>
      <c r="D6">
        <f>'SD district-data'!P6</f>
        <v>44188</v>
      </c>
      <c r="E6">
        <f>'SD district-data'!Q6</f>
        <v>77838</v>
      </c>
      <c r="F6" s="1">
        <f t="shared" si="0"/>
        <v>0.35177327548461568</v>
      </c>
      <c r="G6" s="1">
        <f t="shared" si="0"/>
        <v>0.61965529594395574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district-data'!O7</f>
        <v>136916</v>
      </c>
      <c r="D7">
        <f>'SD district-data'!P7</f>
        <v>33531</v>
      </c>
      <c r="E7">
        <f>'SD district-data'!Q7</f>
        <v>98644</v>
      </c>
      <c r="F7" s="1">
        <f t="shared" si="0"/>
        <v>0.24490198369803384</v>
      </c>
      <c r="G7" s="1">
        <f t="shared" si="0"/>
        <v>0.72047094568932779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district-data'!O8</f>
        <v>129582</v>
      </c>
      <c r="D8">
        <f>'SD district-data'!P8</f>
        <v>73009</v>
      </c>
      <c r="E8">
        <f>'SD district-data'!Q8</f>
        <v>52558</v>
      </c>
      <c r="F8" s="1">
        <f t="shared" si="0"/>
        <v>0.56341930206355817</v>
      </c>
      <c r="G8" s="1">
        <f t="shared" si="0"/>
        <v>0.40559645629794261</v>
      </c>
      <c r="H8" s="3">
        <f t="shared" si="1"/>
        <v>1</v>
      </c>
      <c r="I8" s="3">
        <f t="shared" si="2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district-data'!O9</f>
        <v>158206</v>
      </c>
      <c r="D9">
        <f>'SD district-data'!P9</f>
        <v>59600</v>
      </c>
      <c r="E9">
        <f>'SD district-data'!Q9</f>
        <v>94512</v>
      </c>
      <c r="F9" s="1">
        <f t="shared" si="0"/>
        <v>0.37672401805241268</v>
      </c>
      <c r="G9" s="1">
        <f t="shared" si="0"/>
        <v>0.59739832876123533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district-data'!O10</f>
        <v>156487</v>
      </c>
      <c r="D10">
        <f>'SD district-data'!P10</f>
        <v>83484</v>
      </c>
      <c r="E10">
        <f>'SD district-data'!Q10</f>
        <v>68866</v>
      </c>
      <c r="F10" s="1">
        <f t="shared" si="0"/>
        <v>0.53348840478761816</v>
      </c>
      <c r="G10" s="1">
        <f t="shared" si="0"/>
        <v>0.44007489440017383</v>
      </c>
      <c r="H10" s="3">
        <f t="shared" si="1"/>
        <v>1</v>
      </c>
      <c r="I10" s="3">
        <f t="shared" si="2"/>
        <v>0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district-data'!O11</f>
        <v>124442</v>
      </c>
      <c r="D11">
        <f>'SD district-data'!P11</f>
        <v>69615</v>
      </c>
      <c r="E11">
        <f>'SD district-data'!Q11</f>
        <v>51084</v>
      </c>
      <c r="F11" s="1">
        <f t="shared" si="0"/>
        <v>0.55941723855290015</v>
      </c>
      <c r="G11" s="1">
        <f t="shared" si="0"/>
        <v>0.41050449205252248</v>
      </c>
      <c r="H11" s="3">
        <f t="shared" si="1"/>
        <v>1</v>
      </c>
      <c r="I11" s="3">
        <f t="shared" si="2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district-data'!O12</f>
        <v>119128</v>
      </c>
      <c r="D12">
        <f>'SD district-data'!P12</f>
        <v>38377</v>
      </c>
      <c r="E12">
        <f>'SD district-data'!Q12</f>
        <v>77062</v>
      </c>
      <c r="F12" s="1">
        <f t="shared" si="0"/>
        <v>0.32214928480290106</v>
      </c>
      <c r="G12" s="1">
        <f t="shared" si="0"/>
        <v>0.6468840239070579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district-data'!O13</f>
        <v>129933</v>
      </c>
      <c r="D13">
        <f>'SD district-data'!P13</f>
        <v>76724</v>
      </c>
      <c r="E13">
        <f>'SD district-data'!Q13</f>
        <v>48862</v>
      </c>
      <c r="F13" s="1">
        <f t="shared" si="0"/>
        <v>0.59048894430206333</v>
      </c>
      <c r="G13" s="1">
        <f t="shared" si="0"/>
        <v>0.37605535160428838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district-data'!O14</f>
        <v>126015</v>
      </c>
      <c r="D14">
        <f>'SD district-data'!P14</f>
        <v>33517</v>
      </c>
      <c r="E14">
        <f>'SD district-data'!Q14</f>
        <v>88494</v>
      </c>
      <c r="F14" s="1">
        <f t="shared" si="0"/>
        <v>0.26597627266595247</v>
      </c>
      <c r="G14" s="1">
        <f t="shared" si="0"/>
        <v>0.70224973217474107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district-data'!O15</f>
        <v>134262</v>
      </c>
      <c r="D15">
        <f>'SD district-data'!P15</f>
        <v>68742</v>
      </c>
      <c r="E15">
        <f>'SD district-data'!Q15</f>
        <v>61301</v>
      </c>
      <c r="F15" s="1">
        <f t="shared" si="0"/>
        <v>0.51199892747017028</v>
      </c>
      <c r="G15" s="1">
        <f t="shared" si="0"/>
        <v>0.45657743814333168</v>
      </c>
      <c r="H15" s="3">
        <f t="shared" si="1"/>
        <v>1</v>
      </c>
      <c r="I15" s="3">
        <f t="shared" si="2"/>
        <v>0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district-data'!O16</f>
        <v>127581</v>
      </c>
      <c r="D16">
        <f>'SD district-data'!P16</f>
        <v>38520</v>
      </c>
      <c r="E16">
        <f>'SD district-data'!Q16</f>
        <v>84977</v>
      </c>
      <c r="F16" s="1">
        <f t="shared" si="0"/>
        <v>0.30192583535165896</v>
      </c>
      <c r="G16" s="1">
        <f t="shared" si="0"/>
        <v>0.66606312852227212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district-data'!O17</f>
        <v>108019</v>
      </c>
      <c r="D17">
        <f>'SD district-data'!P17</f>
        <v>82615</v>
      </c>
      <c r="E17">
        <f>'SD district-data'!Q17</f>
        <v>22975</v>
      </c>
      <c r="F17" s="1">
        <f t="shared" si="0"/>
        <v>0.76481915218618945</v>
      </c>
      <c r="G17" s="1">
        <f t="shared" si="0"/>
        <v>0.21269406308149491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district-data'!O18</f>
        <v>134691</v>
      </c>
      <c r="D18">
        <f>'SD district-data'!P18</f>
        <v>68138</v>
      </c>
      <c r="E18">
        <f>'SD district-data'!Q18</f>
        <v>63406</v>
      </c>
      <c r="F18" s="1">
        <f t="shared" si="0"/>
        <v>0.5058838378213838</v>
      </c>
      <c r="G18" s="1">
        <f t="shared" si="0"/>
        <v>0.47075157211691948</v>
      </c>
      <c r="H18" s="3">
        <f t="shared" si="1"/>
        <v>1</v>
      </c>
      <c r="I18" s="3">
        <f t="shared" si="2"/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district-data'!O19</f>
        <v>117321</v>
      </c>
      <c r="D19">
        <f>'SD district-data'!P19</f>
        <v>45843</v>
      </c>
      <c r="E19">
        <f>'SD district-data'!Q19</f>
        <v>68088</v>
      </c>
      <c r="F19" s="1">
        <f t="shared" ref="F19:G35" si="3">D19/$C19</f>
        <v>0.39074845935510266</v>
      </c>
      <c r="G19" s="1">
        <f t="shared" si="3"/>
        <v>0.58035645792313395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district-data'!O20</f>
        <v>128245</v>
      </c>
      <c r="D20">
        <f>'SD district-data'!P20</f>
        <v>64424</v>
      </c>
      <c r="E20">
        <f>'SD district-data'!Q20</f>
        <v>59209</v>
      </c>
      <c r="F20" s="1">
        <f t="shared" si="3"/>
        <v>0.50235096884868802</v>
      </c>
      <c r="G20" s="1">
        <f t="shared" si="3"/>
        <v>0.46168661546259115</v>
      </c>
      <c r="H20" s="3">
        <f t="shared" si="1"/>
        <v>1</v>
      </c>
      <c r="I20" s="3">
        <f t="shared" si="2"/>
        <v>0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district-data'!O21</f>
        <v>148761</v>
      </c>
      <c r="D21">
        <f>'SD district-data'!P21</f>
        <v>94489</v>
      </c>
      <c r="E21">
        <f>'SD district-data'!Q21</f>
        <v>50926</v>
      </c>
      <c r="F21" s="1">
        <f t="shared" si="3"/>
        <v>0.63517319727616783</v>
      </c>
      <c r="G21" s="1">
        <f t="shared" si="3"/>
        <v>0.34233434838432114</v>
      </c>
      <c r="H21" s="3">
        <f t="shared" si="1"/>
        <v>1</v>
      </c>
      <c r="I21" s="3">
        <f t="shared" si="2"/>
        <v>0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district-data'!O22</f>
        <v>140055</v>
      </c>
      <c r="D22">
        <f>'SD district-data'!P22</f>
        <v>51624</v>
      </c>
      <c r="E22">
        <f>'SD district-data'!Q22</f>
        <v>84510</v>
      </c>
      <c r="F22" s="1">
        <f t="shared" si="3"/>
        <v>0.36859805076577057</v>
      </c>
      <c r="G22" s="1">
        <f t="shared" si="3"/>
        <v>0.60340580486237549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district-data'!O23</f>
        <v>147601</v>
      </c>
      <c r="D23">
        <f>'SD district-data'!P23</f>
        <v>115572</v>
      </c>
      <c r="E23">
        <f>'SD district-data'!Q23</f>
        <v>29428</v>
      </c>
      <c r="F23" s="1">
        <f t="shared" si="3"/>
        <v>0.78300282518411124</v>
      </c>
      <c r="G23" s="1">
        <f t="shared" si="3"/>
        <v>0.19937534298548112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district-data'!O24</f>
        <v>138753</v>
      </c>
      <c r="D24">
        <f>'SD district-data'!P24</f>
        <v>49513</v>
      </c>
      <c r="E24">
        <f>'SD district-data'!Q24</f>
        <v>84877</v>
      </c>
      <c r="F24" s="1">
        <f t="shared" si="3"/>
        <v>0.35684273493185731</v>
      </c>
      <c r="G24" s="1">
        <f t="shared" si="3"/>
        <v>0.61171289990126343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district-data'!O25</f>
        <v>133519</v>
      </c>
      <c r="D25">
        <f>'SD district-data'!P25</f>
        <v>84177</v>
      </c>
      <c r="E25">
        <f>'SD district-data'!Q25</f>
        <v>45562</v>
      </c>
      <c r="F25" s="1">
        <f t="shared" si="3"/>
        <v>0.63044959893348507</v>
      </c>
      <c r="G25" s="1">
        <f t="shared" si="3"/>
        <v>0.34123982354571258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district-data'!O26</f>
        <v>146059</v>
      </c>
      <c r="D26">
        <f>'SD district-data'!P26</f>
        <v>75503</v>
      </c>
      <c r="E26">
        <f>'SD district-data'!Q26</f>
        <v>66575</v>
      </c>
      <c r="F26" s="1">
        <f t="shared" si="3"/>
        <v>0.51693493725138473</v>
      </c>
      <c r="G26" s="1">
        <f t="shared" si="3"/>
        <v>0.45580895391588333</v>
      </c>
      <c r="H26" s="3">
        <f t="shared" si="1"/>
        <v>1</v>
      </c>
      <c r="I26" s="3">
        <f t="shared" si="2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district-data'!O27</f>
        <v>153517</v>
      </c>
      <c r="D27">
        <f>'SD district-data'!P27</f>
        <v>89379</v>
      </c>
      <c r="E27">
        <f>'SD district-data'!Q27</f>
        <v>60066</v>
      </c>
      <c r="F27" s="1">
        <f t="shared" si="3"/>
        <v>0.58220913644742922</v>
      </c>
      <c r="G27" s="1">
        <f t="shared" si="3"/>
        <v>0.3912661138505833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district-data'!O28</f>
        <v>125718</v>
      </c>
      <c r="D28">
        <f>'SD district-data'!P28</f>
        <v>51698</v>
      </c>
      <c r="E28">
        <f>'SD district-data'!Q28</f>
        <v>68782</v>
      </c>
      <c r="F28" s="1">
        <f t="shared" si="3"/>
        <v>0.41122194116992</v>
      </c>
      <c r="G28" s="1">
        <f t="shared" si="3"/>
        <v>0.54711338074102356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district-data'!O29</f>
        <v>145350</v>
      </c>
      <c r="D29">
        <f>'SD district-data'!P29</f>
        <v>51360</v>
      </c>
      <c r="E29">
        <f>'SD district-data'!Q29</f>
        <v>89636</v>
      </c>
      <c r="F29" s="1">
        <f t="shared" si="3"/>
        <v>0.35335397316821465</v>
      </c>
      <c r="G29" s="1">
        <f t="shared" si="3"/>
        <v>0.61669074647402822</v>
      </c>
      <c r="H29" s="3">
        <f t="shared" si="1"/>
        <v>0</v>
      </c>
      <c r="I29" s="3">
        <f t="shared" si="2"/>
        <v>1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district-data'!O30</f>
        <v>156446</v>
      </c>
      <c r="D30">
        <f>'SD district-data'!P30</f>
        <v>87237</v>
      </c>
      <c r="E30">
        <f>'SD district-data'!Q30</f>
        <v>65069</v>
      </c>
      <c r="F30" s="1">
        <f t="shared" si="3"/>
        <v>0.55761732482773607</v>
      </c>
      <c r="G30" s="1">
        <f t="shared" si="3"/>
        <v>0.41591987011492781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district-data'!O31</f>
        <v>134004</v>
      </c>
      <c r="D31">
        <f>'SD district-data'!P31</f>
        <v>57239</v>
      </c>
      <c r="E31">
        <f>'SD district-data'!Q31</f>
        <v>72290</v>
      </c>
      <c r="F31" s="1">
        <f t="shared" si="3"/>
        <v>0.42714396585176562</v>
      </c>
      <c r="G31" s="1">
        <f t="shared" si="3"/>
        <v>0.53946150861168318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district-data'!O32</f>
        <v>129483</v>
      </c>
      <c r="D32">
        <f>'SD district-data'!P32</f>
        <v>43176</v>
      </c>
      <c r="E32">
        <f>'SD district-data'!Q32</f>
        <v>82500</v>
      </c>
      <c r="F32" s="1">
        <f t="shared" si="3"/>
        <v>0.33344917865665763</v>
      </c>
      <c r="G32" s="1">
        <f t="shared" si="3"/>
        <v>0.63714927828363566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district-data'!O33</f>
        <v>118060</v>
      </c>
      <c r="D33">
        <f>'SD district-data'!P33</f>
        <v>37609</v>
      </c>
      <c r="E33">
        <f>'SD district-data'!Q33</f>
        <v>76390</v>
      </c>
      <c r="F33" s="1">
        <f t="shared" si="3"/>
        <v>0.31855836015585298</v>
      </c>
      <c r="G33" s="1">
        <f t="shared" si="3"/>
        <v>0.6470438759952567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district-data'!O34</f>
        <v>137433</v>
      </c>
      <c r="D34">
        <f>'SD district-data'!P34</f>
        <v>62839</v>
      </c>
      <c r="E34">
        <f>'SD district-data'!Q34</f>
        <v>70164</v>
      </c>
      <c r="F34" s="1">
        <f t="shared" si="3"/>
        <v>0.45723370660612805</v>
      </c>
      <c r="G34" s="1">
        <f t="shared" si="3"/>
        <v>0.51053240488092377</v>
      </c>
      <c r="H34" s="3">
        <f t="shared" si="1"/>
        <v>0</v>
      </c>
      <c r="I34" s="3">
        <f t="shared" si="2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district-data'!O35</f>
        <v>132093</v>
      </c>
      <c r="D35">
        <f>'SD district-data'!P35</f>
        <v>64075</v>
      </c>
      <c r="E35">
        <f>'SD district-data'!Q35</f>
        <v>64366</v>
      </c>
      <c r="F35" s="1">
        <f t="shared" si="3"/>
        <v>0.48507490934417419</v>
      </c>
      <c r="G35" s="1">
        <f t="shared" si="3"/>
        <v>0.48727790268977161</v>
      </c>
      <c r="H35" s="3">
        <f t="shared" si="1"/>
        <v>0</v>
      </c>
      <c r="I35" s="3">
        <f t="shared" si="2"/>
        <v>1</v>
      </c>
    </row>
  </sheetData>
  <conditionalFormatting sqref="F2:F35 H2:H35">
    <cfRule type="expression" dxfId="7" priority="4">
      <formula>F2&gt;G2</formula>
    </cfRule>
  </conditionalFormatting>
  <conditionalFormatting sqref="G2:G35 I2:I35">
    <cfRule type="expression" dxfId="6" priority="3">
      <formula>G2&gt;F2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A36" sqref="A36:XFD101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district-data'!R1</f>
        <v>Total_2016_Sen</v>
      </c>
      <c r="D1" t="str">
        <f>'SD district-data'!S1</f>
        <v>Dem_2016_Sen</v>
      </c>
      <c r="E1" t="str">
        <f>'SD district-data'!T1</f>
        <v>Rep_2016_Sen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SUM(C3:C3035)</f>
        <v>5374053</v>
      </c>
      <c r="D2">
        <f>SUM(D3:D3035)</f>
        <v>1996908</v>
      </c>
      <c r="E2">
        <f>SUM(E3:E3035)</f>
        <v>3118567</v>
      </c>
      <c r="F2" s="1">
        <f>D2/$C2</f>
        <v>0.37158323522302439</v>
      </c>
      <c r="G2" s="1">
        <f>E2/$C2</f>
        <v>0.58030075252328173</v>
      </c>
      <c r="H2" s="3">
        <f>SUM(H3:H35)</f>
        <v>7</v>
      </c>
      <c r="I2" s="3">
        <f>SUM(I3:I35)</f>
        <v>26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district-data'!R3</f>
        <v>162669</v>
      </c>
      <c r="D3">
        <f>'SD district-data'!S3</f>
        <v>45380</v>
      </c>
      <c r="E3">
        <f>'SD district-data'!T3</f>
        <v>110410</v>
      </c>
      <c r="F3" s="1">
        <f t="shared" ref="F3:G18" si="0">D3/$C3</f>
        <v>0.27897140819701355</v>
      </c>
      <c r="G3" s="1">
        <f t="shared" si="0"/>
        <v>0.67874026397162335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district-data'!R4</f>
        <v>163534</v>
      </c>
      <c r="D4">
        <f>'SD district-data'!S4</f>
        <v>44927</v>
      </c>
      <c r="E4">
        <f>'SD district-data'!T4</f>
        <v>110291</v>
      </c>
      <c r="F4" s="1">
        <f t="shared" si="0"/>
        <v>0.27472574510499348</v>
      </c>
      <c r="G4" s="1">
        <f t="shared" si="0"/>
        <v>0.6744224442623552</v>
      </c>
      <c r="H4" s="3">
        <f t="shared" ref="H4:H35" si="1">IF(F4&gt;G4,1,0)</f>
        <v>0</v>
      </c>
      <c r="I4" s="3">
        <f t="shared" ref="I4:I35" si="2">IF(G4&gt;F4,1,0)</f>
        <v>1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district-data'!R5</f>
        <v>143849</v>
      </c>
      <c r="D5">
        <f>'SD district-data'!S5</f>
        <v>69303</v>
      </c>
      <c r="E5">
        <f>'SD district-data'!T5</f>
        <v>68022</v>
      </c>
      <c r="F5" s="1">
        <f t="shared" si="0"/>
        <v>0.48177602903044164</v>
      </c>
      <c r="G5" s="1">
        <f t="shared" si="0"/>
        <v>0.47287085763543718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district-data'!R6</f>
        <v>156502</v>
      </c>
      <c r="D6">
        <f>'SD district-data'!S6</f>
        <v>40428</v>
      </c>
      <c r="E6">
        <f>'SD district-data'!T6</f>
        <v>109740</v>
      </c>
      <c r="F6" s="1">
        <f t="shared" si="0"/>
        <v>0.25832257734725433</v>
      </c>
      <c r="G6" s="1">
        <f t="shared" si="0"/>
        <v>0.701205096420493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district-data'!R7</f>
        <v>172419</v>
      </c>
      <c r="D7">
        <f>'SD district-data'!S7</f>
        <v>29400</v>
      </c>
      <c r="E7">
        <f>'SD district-data'!T7</f>
        <v>135960</v>
      </c>
      <c r="F7" s="1">
        <f t="shared" si="0"/>
        <v>0.17051485045151638</v>
      </c>
      <c r="G7" s="1">
        <f t="shared" si="0"/>
        <v>0.78854418596558384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district-data'!R8</f>
        <v>162342</v>
      </c>
      <c r="D8">
        <f>'SD district-data'!S8</f>
        <v>75288</v>
      </c>
      <c r="E8">
        <f>'SD district-data'!T8</f>
        <v>79419</v>
      </c>
      <c r="F8" s="1">
        <f t="shared" si="0"/>
        <v>0.46376168828768893</v>
      </c>
      <c r="G8" s="1">
        <f t="shared" si="0"/>
        <v>0.48920796836308533</v>
      </c>
      <c r="H8" s="3">
        <f t="shared" si="1"/>
        <v>0</v>
      </c>
      <c r="I8" s="3">
        <f t="shared" si="2"/>
        <v>1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district-data'!R9</f>
        <v>183087</v>
      </c>
      <c r="D9">
        <f>'SD district-data'!S9</f>
        <v>48040</v>
      </c>
      <c r="E9">
        <f>'SD district-data'!T9</f>
        <v>128048</v>
      </c>
      <c r="F9" s="1">
        <f t="shared" si="0"/>
        <v>0.2623889189292522</v>
      </c>
      <c r="G9" s="1">
        <f t="shared" si="0"/>
        <v>0.69938335326921086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district-data'!R10</f>
        <v>184348</v>
      </c>
      <c r="D10">
        <f>'SD district-data'!S10</f>
        <v>77571</v>
      </c>
      <c r="E10">
        <f>'SD district-data'!T10</f>
        <v>99751</v>
      </c>
      <c r="F10" s="1">
        <f t="shared" si="0"/>
        <v>0.42078568793803023</v>
      </c>
      <c r="G10" s="1">
        <f t="shared" si="0"/>
        <v>0.54110161216829045</v>
      </c>
      <c r="H10" s="3">
        <f t="shared" si="1"/>
        <v>0</v>
      </c>
      <c r="I10" s="3">
        <f t="shared" si="2"/>
        <v>1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district-data'!R11</f>
        <v>149682</v>
      </c>
      <c r="D11">
        <f>'SD district-data'!S11</f>
        <v>68643</v>
      </c>
      <c r="E11">
        <f>'SD district-data'!T11</f>
        <v>74347</v>
      </c>
      <c r="F11" s="1">
        <f t="shared" si="0"/>
        <v>0.45859221549685331</v>
      </c>
      <c r="G11" s="1">
        <f t="shared" si="0"/>
        <v>0.49669966996699672</v>
      </c>
      <c r="H11" s="3">
        <f t="shared" si="1"/>
        <v>0</v>
      </c>
      <c r="I11" s="3">
        <f t="shared" si="2"/>
        <v>1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district-data'!R12</f>
        <v>150122</v>
      </c>
      <c r="D12">
        <f>'SD district-data'!S12</f>
        <v>37527</v>
      </c>
      <c r="E12">
        <f>'SD district-data'!T12</f>
        <v>105663</v>
      </c>
      <c r="F12" s="1">
        <f t="shared" si="0"/>
        <v>0.24997668562902173</v>
      </c>
      <c r="G12" s="1">
        <f t="shared" si="0"/>
        <v>0.70384753733629979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district-data'!R13</f>
        <v>162055</v>
      </c>
      <c r="D13">
        <f>'SD district-data'!S13</f>
        <v>79935</v>
      </c>
      <c r="E13">
        <f>'SD district-data'!T13</f>
        <v>74872</v>
      </c>
      <c r="F13" s="1">
        <f t="shared" si="0"/>
        <v>0.49325846163339609</v>
      </c>
      <c r="G13" s="1">
        <f t="shared" si="0"/>
        <v>0.46201598222825585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district-data'!R14</f>
        <v>158570</v>
      </c>
      <c r="D14">
        <f>'SD district-data'!S14</f>
        <v>33600</v>
      </c>
      <c r="E14">
        <f>'SD district-data'!T14</f>
        <v>116930</v>
      </c>
      <c r="F14" s="1">
        <f t="shared" si="0"/>
        <v>0.21189380084505266</v>
      </c>
      <c r="G14" s="1">
        <f t="shared" si="0"/>
        <v>0.73740303966702403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district-data'!R15</f>
        <v>161346</v>
      </c>
      <c r="D15">
        <f>'SD district-data'!S15</f>
        <v>65486</v>
      </c>
      <c r="E15">
        <f>'SD district-data'!T15</f>
        <v>86608</v>
      </c>
      <c r="F15" s="1">
        <f t="shared" si="0"/>
        <v>0.40587309260843157</v>
      </c>
      <c r="G15" s="1">
        <f t="shared" si="0"/>
        <v>0.53678430205892924</v>
      </c>
      <c r="H15" s="3">
        <f t="shared" si="1"/>
        <v>0</v>
      </c>
      <c r="I15" s="3">
        <f t="shared" si="2"/>
        <v>1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district-data'!R16</f>
        <v>159049</v>
      </c>
      <c r="D16">
        <f>'SD district-data'!S16</f>
        <v>35004</v>
      </c>
      <c r="E16">
        <f>'SD district-data'!T16</f>
        <v>117272</v>
      </c>
      <c r="F16" s="1">
        <f t="shared" si="0"/>
        <v>0.2200831190387868</v>
      </c>
      <c r="G16" s="1">
        <f t="shared" si="0"/>
        <v>0.73733252016674111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district-data'!R17</f>
        <v>131833</v>
      </c>
      <c r="D17">
        <f>'SD district-data'!S17</f>
        <v>89752</v>
      </c>
      <c r="E17">
        <f>'SD district-data'!T17</f>
        <v>36165</v>
      </c>
      <c r="F17" s="1">
        <f t="shared" si="0"/>
        <v>0.68080070998915299</v>
      </c>
      <c r="G17" s="1">
        <f t="shared" si="0"/>
        <v>0.27432433457480299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district-data'!R18</f>
        <v>152877</v>
      </c>
      <c r="D18">
        <f>'SD district-data'!S18</f>
        <v>56905</v>
      </c>
      <c r="E18">
        <f>'SD district-data'!T18</f>
        <v>90202</v>
      </c>
      <c r="F18" s="1">
        <f t="shared" si="0"/>
        <v>0.37222734616718017</v>
      </c>
      <c r="G18" s="1">
        <f t="shared" si="0"/>
        <v>0.59002989331292477</v>
      </c>
      <c r="H18" s="3">
        <f t="shared" si="1"/>
        <v>0</v>
      </c>
      <c r="I18" s="3">
        <f t="shared" si="2"/>
        <v>1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district-data'!R19</f>
        <v>148887</v>
      </c>
      <c r="D19">
        <f>'SD district-data'!S19</f>
        <v>51721</v>
      </c>
      <c r="E19">
        <f>'SD district-data'!T19</f>
        <v>90044</v>
      </c>
      <c r="F19" s="1">
        <f t="shared" ref="F19:G35" si="3">D19/$C19</f>
        <v>0.34738425785998778</v>
      </c>
      <c r="G19" s="1">
        <f t="shared" si="3"/>
        <v>0.60478080692068481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district-data'!R20</f>
        <v>156637</v>
      </c>
      <c r="D20">
        <f>'SD district-data'!S20</f>
        <v>63586</v>
      </c>
      <c r="E20">
        <f>'SD district-data'!T20</f>
        <v>83018</v>
      </c>
      <c r="F20" s="1">
        <f t="shared" si="3"/>
        <v>0.40594495553413307</v>
      </c>
      <c r="G20" s="1">
        <f t="shared" si="3"/>
        <v>0.53000248983318121</v>
      </c>
      <c r="H20" s="3">
        <f t="shared" si="1"/>
        <v>0</v>
      </c>
      <c r="I20" s="3">
        <f t="shared" si="2"/>
        <v>1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district-data'!R21</f>
        <v>166617</v>
      </c>
      <c r="D21">
        <f>'SD district-data'!S21</f>
        <v>82181</v>
      </c>
      <c r="E21">
        <f>'SD district-data'!T21</f>
        <v>77657</v>
      </c>
      <c r="F21" s="1">
        <f t="shared" si="3"/>
        <v>0.49323298342906186</v>
      </c>
      <c r="G21" s="1">
        <f t="shared" si="3"/>
        <v>0.46608089210584752</v>
      </c>
      <c r="H21" s="3">
        <f t="shared" si="1"/>
        <v>1</v>
      </c>
      <c r="I21" s="3">
        <f t="shared" si="2"/>
        <v>0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district-data'!R22</f>
        <v>168670</v>
      </c>
      <c r="D22">
        <f>'SD district-data'!S22</f>
        <v>48484</v>
      </c>
      <c r="E22">
        <f>'SD district-data'!T22</f>
        <v>112155</v>
      </c>
      <c r="F22" s="1">
        <f t="shared" si="3"/>
        <v>0.28744886464694375</v>
      </c>
      <c r="G22" s="1">
        <f t="shared" si="3"/>
        <v>0.6649374518290152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district-data'!R23</f>
        <v>178586</v>
      </c>
      <c r="D23">
        <f>'SD district-data'!S23</f>
        <v>126003</v>
      </c>
      <c r="E23">
        <f>'SD district-data'!T23</f>
        <v>45836</v>
      </c>
      <c r="F23" s="1">
        <f t="shared" si="3"/>
        <v>0.70555922636712842</v>
      </c>
      <c r="G23" s="1">
        <f t="shared" si="3"/>
        <v>0.25666065649043041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district-data'!R24</f>
        <v>167655</v>
      </c>
      <c r="D24">
        <f>'SD district-data'!S24</f>
        <v>45905</v>
      </c>
      <c r="E24">
        <f>'SD district-data'!T24</f>
        <v>112602</v>
      </c>
      <c r="F24" s="1">
        <f t="shared" si="3"/>
        <v>0.27380632847216008</v>
      </c>
      <c r="G24" s="1">
        <f t="shared" si="3"/>
        <v>0.671629238615013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district-data'!R25</f>
        <v>156750</v>
      </c>
      <c r="D25">
        <f>'SD district-data'!S25</f>
        <v>79529</v>
      </c>
      <c r="E25">
        <f>'SD district-data'!T25</f>
        <v>67998</v>
      </c>
      <c r="F25" s="1">
        <f t="shared" si="3"/>
        <v>0.50736204146730457</v>
      </c>
      <c r="G25" s="1">
        <f t="shared" si="3"/>
        <v>0.43379904306220096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district-data'!R26</f>
        <v>173506</v>
      </c>
      <c r="D26">
        <f>'SD district-data'!S26</f>
        <v>69986</v>
      </c>
      <c r="E26">
        <f>'SD district-data'!T26</f>
        <v>93869</v>
      </c>
      <c r="F26" s="1">
        <f t="shared" si="3"/>
        <v>0.40336357244129883</v>
      </c>
      <c r="G26" s="1">
        <f t="shared" si="3"/>
        <v>0.5410129909052136</v>
      </c>
      <c r="H26" s="3">
        <f t="shared" si="1"/>
        <v>0</v>
      </c>
      <c r="I26" s="3">
        <f t="shared" si="2"/>
        <v>1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district-data'!R27</f>
        <v>181444</v>
      </c>
      <c r="D27">
        <f>'SD district-data'!S27</f>
        <v>89756</v>
      </c>
      <c r="E27">
        <f>'SD district-data'!T27</f>
        <v>82770</v>
      </c>
      <c r="F27" s="1">
        <f t="shared" si="3"/>
        <v>0.49467604329710546</v>
      </c>
      <c r="G27" s="1">
        <f t="shared" si="3"/>
        <v>0.45617380569211435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district-data'!R28</f>
        <v>159450</v>
      </c>
      <c r="D28">
        <f>'SD district-data'!S28</f>
        <v>50330</v>
      </c>
      <c r="E28">
        <f>'SD district-data'!T28</f>
        <v>99783</v>
      </c>
      <c r="F28" s="1">
        <f t="shared" si="3"/>
        <v>0.31564753841329568</v>
      </c>
      <c r="G28" s="1">
        <f t="shared" si="3"/>
        <v>0.62579492003762938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district-data'!R29</f>
        <v>172867</v>
      </c>
      <c r="D29">
        <f>'SD district-data'!S29</f>
        <v>45196</v>
      </c>
      <c r="E29">
        <f>'SD district-data'!T29</f>
        <v>120893</v>
      </c>
      <c r="F29" s="1">
        <f t="shared" si="3"/>
        <v>0.26144955370313594</v>
      </c>
      <c r="G29" s="1">
        <f t="shared" si="3"/>
        <v>0.69934111195311999</v>
      </c>
      <c r="H29" s="3">
        <f t="shared" si="1"/>
        <v>0</v>
      </c>
      <c r="I29" s="3">
        <f t="shared" si="2"/>
        <v>1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district-data'!R30</f>
        <v>180102</v>
      </c>
      <c r="D30">
        <f>'SD district-data'!S30</f>
        <v>80602</v>
      </c>
      <c r="E30">
        <f>'SD district-data'!T30</f>
        <v>90364</v>
      </c>
      <c r="F30" s="1">
        <f t="shared" si="3"/>
        <v>0.44753528556040467</v>
      </c>
      <c r="G30" s="1">
        <f t="shared" si="3"/>
        <v>0.50173790407657881</v>
      </c>
      <c r="H30" s="3">
        <f t="shared" si="1"/>
        <v>0</v>
      </c>
      <c r="I30" s="3">
        <f t="shared" si="2"/>
        <v>1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district-data'!R31</f>
        <v>164901</v>
      </c>
      <c r="D31">
        <f>'SD district-data'!S31</f>
        <v>55526</v>
      </c>
      <c r="E31">
        <f>'SD district-data'!T31</f>
        <v>99802</v>
      </c>
      <c r="F31" s="1">
        <f t="shared" si="3"/>
        <v>0.33672324606885345</v>
      </c>
      <c r="G31" s="1">
        <f t="shared" si="3"/>
        <v>0.60522374030478898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district-data'!R32</f>
        <v>162376</v>
      </c>
      <c r="D32">
        <f>'SD district-data'!S32</f>
        <v>47314</v>
      </c>
      <c r="E32">
        <f>'SD district-data'!T32</f>
        <v>106906</v>
      </c>
      <c r="F32" s="1">
        <f t="shared" si="3"/>
        <v>0.29138542641769721</v>
      </c>
      <c r="G32" s="1">
        <f t="shared" si="3"/>
        <v>0.65838547568606198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district-data'!R33</f>
        <v>146541</v>
      </c>
      <c r="D33">
        <f>'SD district-data'!S33</f>
        <v>35840</v>
      </c>
      <c r="E33">
        <f>'SD district-data'!T33</f>
        <v>102467</v>
      </c>
      <c r="F33" s="1">
        <f t="shared" si="3"/>
        <v>0.24457319112057377</v>
      </c>
      <c r="G33" s="1">
        <f t="shared" si="3"/>
        <v>0.69923775598637927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district-data'!R34</f>
        <v>170145</v>
      </c>
      <c r="D34">
        <f>'SD district-data'!S34</f>
        <v>62026</v>
      </c>
      <c r="E34">
        <f>'SD district-data'!T34</f>
        <v>98458</v>
      </c>
      <c r="F34" s="1">
        <f t="shared" si="3"/>
        <v>0.36454788562696522</v>
      </c>
      <c r="G34" s="1">
        <f t="shared" si="3"/>
        <v>0.57867113344500276</v>
      </c>
      <c r="H34" s="3">
        <f t="shared" si="1"/>
        <v>0</v>
      </c>
      <c r="I34" s="3">
        <f t="shared" si="2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district-data'!R35</f>
        <v>164635</v>
      </c>
      <c r="D35">
        <f>'SD district-data'!S35</f>
        <v>65734</v>
      </c>
      <c r="E35">
        <f>'SD district-data'!T35</f>
        <v>90245</v>
      </c>
      <c r="F35" s="1">
        <f t="shared" si="3"/>
        <v>0.39927111489051537</v>
      </c>
      <c r="G35" s="1">
        <f t="shared" si="3"/>
        <v>0.54815197254532755</v>
      </c>
      <c r="H35" s="3">
        <f t="shared" si="1"/>
        <v>0</v>
      </c>
      <c r="I35" s="3">
        <f t="shared" si="2"/>
        <v>1</v>
      </c>
    </row>
  </sheetData>
  <conditionalFormatting sqref="F2:F35 H2:H35">
    <cfRule type="expression" dxfId="5" priority="4">
      <formula>F2&gt;G2</formula>
    </cfRule>
  </conditionalFormatting>
  <conditionalFormatting sqref="G2:G35 I2:I35">
    <cfRule type="expression" dxfId="4" priority="3">
      <formula>G2&gt;F2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O9" sqref="O9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district-data'!U1</f>
        <v>Total_2016_Pres</v>
      </c>
      <c r="D1" t="str">
        <f>'SD district-data'!V1</f>
        <v>Dem_2016_Pres</v>
      </c>
      <c r="E1" t="str">
        <f>'SD district-data'!W1</f>
        <v>Rep_2016_Pres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SUM(C3:C3035)</f>
        <v>5480173</v>
      </c>
      <c r="D2">
        <f>SUM(D3:D3035)</f>
        <v>2394164</v>
      </c>
      <c r="E2">
        <f>SUM(E3:E3035)</f>
        <v>2841005</v>
      </c>
      <c r="F2" s="1">
        <f>D2/$C2</f>
        <v>0.4368774489418491</v>
      </c>
      <c r="G2" s="1">
        <f>E2/$C2</f>
        <v>0.51841520331566171</v>
      </c>
      <c r="H2" s="3">
        <f>SUM(H3:H35)</f>
        <v>13</v>
      </c>
      <c r="I2" s="3">
        <f>SUM(I3:I35)</f>
        <v>20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district-data'!U3</f>
        <v>163910</v>
      </c>
      <c r="D3">
        <f>'SD district-data'!V3</f>
        <v>58341</v>
      </c>
      <c r="E3">
        <f>'SD district-data'!W3</f>
        <v>97465</v>
      </c>
      <c r="F3" s="1">
        <f t="shared" ref="F3:G18" si="0">D3/$C3</f>
        <v>0.35593313403697152</v>
      </c>
      <c r="G3" s="1">
        <f t="shared" si="0"/>
        <v>0.5946250991397718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district-data'!U4</f>
        <v>165986</v>
      </c>
      <c r="D4">
        <f>'SD district-data'!V4</f>
        <v>54296</v>
      </c>
      <c r="E4">
        <f>'SD district-data'!W4</f>
        <v>101402</v>
      </c>
      <c r="F4" s="1">
        <f t="shared" si="0"/>
        <v>0.32711192510211706</v>
      </c>
      <c r="G4" s="1">
        <f t="shared" si="0"/>
        <v>0.61090694395912903</v>
      </c>
      <c r="H4" s="3">
        <f t="shared" ref="H4:H35" si="1">IF(F4&gt;G4,1,0)</f>
        <v>0</v>
      </c>
      <c r="I4" s="3">
        <f t="shared" ref="I4:I35" si="2">IF(G4&gt;F4,1,0)</f>
        <v>1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district-data'!U5</f>
        <v>147165</v>
      </c>
      <c r="D5">
        <f>'SD district-data'!V5</f>
        <v>81629</v>
      </c>
      <c r="E5">
        <f>'SD district-data'!W5</f>
        <v>58777</v>
      </c>
      <c r="F5" s="1">
        <f t="shared" si="0"/>
        <v>0.55467672340570107</v>
      </c>
      <c r="G5" s="1">
        <f t="shared" si="0"/>
        <v>0.39939523663914656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district-data'!U6</f>
        <v>159555</v>
      </c>
      <c r="D6">
        <f>'SD district-data'!V6</f>
        <v>52461</v>
      </c>
      <c r="E6">
        <f>'SD district-data'!W6</f>
        <v>100178</v>
      </c>
      <c r="F6" s="1">
        <f t="shared" si="0"/>
        <v>0.3287957130769954</v>
      </c>
      <c r="G6" s="1">
        <f t="shared" si="0"/>
        <v>0.6278587320986494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district-data'!U7</f>
        <v>174367</v>
      </c>
      <c r="D7">
        <f>'SD district-data'!V7</f>
        <v>38741</v>
      </c>
      <c r="E7">
        <f>'SD district-data'!W7</f>
        <v>128605</v>
      </c>
      <c r="F7" s="1">
        <f t="shared" si="0"/>
        <v>0.22218080256011746</v>
      </c>
      <c r="G7" s="1">
        <f t="shared" si="0"/>
        <v>0.73755355084390972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district-data'!U8</f>
        <v>165047</v>
      </c>
      <c r="D8">
        <f>'SD district-data'!V8</f>
        <v>91297</v>
      </c>
      <c r="E8">
        <f>'SD district-data'!W8</f>
        <v>66406</v>
      </c>
      <c r="F8" s="1">
        <f t="shared" si="0"/>
        <v>0.55315758541506355</v>
      </c>
      <c r="G8" s="1">
        <f t="shared" si="0"/>
        <v>0.4023459984125734</v>
      </c>
      <c r="H8" s="3">
        <f t="shared" si="1"/>
        <v>1</v>
      </c>
      <c r="I8" s="3">
        <f t="shared" si="2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district-data'!U9</f>
        <v>185256</v>
      </c>
      <c r="D9">
        <f>'SD district-data'!V9</f>
        <v>67899</v>
      </c>
      <c r="E9">
        <f>'SD district-data'!W9</f>
        <v>108623</v>
      </c>
      <c r="F9" s="1">
        <f t="shared" si="0"/>
        <v>0.36651444487627932</v>
      </c>
      <c r="G9" s="1">
        <f t="shared" si="0"/>
        <v>0.58633998359027506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district-data'!U10</f>
        <v>186633</v>
      </c>
      <c r="D10">
        <f>'SD district-data'!V10</f>
        <v>97469</v>
      </c>
      <c r="E10">
        <f>'SD district-data'!W10</f>
        <v>81227</v>
      </c>
      <c r="F10" s="1">
        <f t="shared" si="0"/>
        <v>0.52224954857929728</v>
      </c>
      <c r="G10" s="1">
        <f t="shared" si="0"/>
        <v>0.43522313845890065</v>
      </c>
      <c r="H10" s="3">
        <f t="shared" si="1"/>
        <v>1</v>
      </c>
      <c r="I10" s="3">
        <f t="shared" si="2"/>
        <v>0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district-data'!U11</f>
        <v>152393</v>
      </c>
      <c r="D11">
        <f>'SD district-data'!V11</f>
        <v>84081</v>
      </c>
      <c r="E11">
        <f>'SD district-data'!W11</f>
        <v>61458</v>
      </c>
      <c r="F11" s="1">
        <f t="shared" si="0"/>
        <v>0.5517379407190619</v>
      </c>
      <c r="G11" s="1">
        <f t="shared" si="0"/>
        <v>0.40328624018163561</v>
      </c>
      <c r="H11" s="3">
        <f t="shared" si="1"/>
        <v>1</v>
      </c>
      <c r="I11" s="3">
        <f t="shared" si="2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district-data'!U12</f>
        <v>151347</v>
      </c>
      <c r="D12">
        <f>'SD district-data'!V12</f>
        <v>45214</v>
      </c>
      <c r="E12">
        <f>'SD district-data'!W12</f>
        <v>99765</v>
      </c>
      <c r="F12" s="1">
        <f t="shared" si="0"/>
        <v>0.29874394603130555</v>
      </c>
      <c r="G12" s="1">
        <f t="shared" si="0"/>
        <v>0.65918055858391644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district-data'!U13</f>
        <v>165935</v>
      </c>
      <c r="D13">
        <f>'SD district-data'!V13</f>
        <v>93201</v>
      </c>
      <c r="E13">
        <f>'SD district-data'!W13</f>
        <v>63915</v>
      </c>
      <c r="F13" s="1">
        <f t="shared" si="0"/>
        <v>0.56167173893391986</v>
      </c>
      <c r="G13" s="1">
        <f t="shared" si="0"/>
        <v>0.38518094434567751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district-data'!U14</f>
        <v>160841</v>
      </c>
      <c r="D14">
        <f>'SD district-data'!V14</f>
        <v>38826</v>
      </c>
      <c r="E14">
        <f>'SD district-data'!W14</f>
        <v>114590</v>
      </c>
      <c r="F14" s="1">
        <f t="shared" si="0"/>
        <v>0.2413936744984177</v>
      </c>
      <c r="G14" s="1">
        <f t="shared" si="0"/>
        <v>0.7124427229375595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district-data'!U15</f>
        <v>164603</v>
      </c>
      <c r="D15">
        <f>'SD district-data'!V15</f>
        <v>78058</v>
      </c>
      <c r="E15">
        <f>'SD district-data'!W15</f>
        <v>78812</v>
      </c>
      <c r="F15" s="1">
        <f t="shared" si="0"/>
        <v>0.47421978943275639</v>
      </c>
      <c r="G15" s="1">
        <f t="shared" si="0"/>
        <v>0.47880050788867762</v>
      </c>
      <c r="H15" s="3">
        <f t="shared" si="1"/>
        <v>0</v>
      </c>
      <c r="I15" s="3">
        <f t="shared" si="2"/>
        <v>1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district-data'!U16</f>
        <v>160424</v>
      </c>
      <c r="D16">
        <f>'SD district-data'!V16</f>
        <v>42526</v>
      </c>
      <c r="E16">
        <f>'SD district-data'!W16</f>
        <v>111300</v>
      </c>
      <c r="F16" s="1">
        <f t="shared" si="0"/>
        <v>0.26508502468458583</v>
      </c>
      <c r="G16" s="1">
        <f t="shared" si="0"/>
        <v>0.69378646586545656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district-data'!U17</f>
        <v>135819</v>
      </c>
      <c r="D17">
        <f>'SD district-data'!V17</f>
        <v>102105</v>
      </c>
      <c r="E17">
        <f>'SD district-data'!W17</f>
        <v>28874</v>
      </c>
      <c r="F17" s="1">
        <f t="shared" si="0"/>
        <v>0.75177257968325495</v>
      </c>
      <c r="G17" s="1">
        <f t="shared" si="0"/>
        <v>0.21259175814871262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district-data'!U18</f>
        <v>154138</v>
      </c>
      <c r="D18">
        <f>'SD district-data'!V18</f>
        <v>73608</v>
      </c>
      <c r="E18">
        <f>'SD district-data'!W18</f>
        <v>72430</v>
      </c>
      <c r="F18" s="1">
        <f t="shared" si="0"/>
        <v>0.47754609505767559</v>
      </c>
      <c r="G18" s="1">
        <f t="shared" si="0"/>
        <v>0.4699035928842985</v>
      </c>
      <c r="H18" s="3">
        <f t="shared" si="1"/>
        <v>1</v>
      </c>
      <c r="I18" s="3">
        <f t="shared" si="2"/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district-data'!U19</f>
        <v>153032</v>
      </c>
      <c r="D19">
        <f>'SD district-data'!V19</f>
        <v>50479</v>
      </c>
      <c r="E19">
        <f>'SD district-data'!W19</f>
        <v>96057</v>
      </c>
      <c r="F19" s="1">
        <f t="shared" ref="F19:G35" si="3">D19/$C19</f>
        <v>0.32985911443358251</v>
      </c>
      <c r="G19" s="1">
        <f t="shared" si="3"/>
        <v>0.62769224737309848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district-data'!U20</f>
        <v>161692</v>
      </c>
      <c r="D20">
        <f>'SD district-data'!V20</f>
        <v>74622</v>
      </c>
      <c r="E20">
        <f>'SD district-data'!W20</f>
        <v>79837</v>
      </c>
      <c r="F20" s="1">
        <f t="shared" si="3"/>
        <v>0.46150706281077603</v>
      </c>
      <c r="G20" s="1">
        <f t="shared" si="3"/>
        <v>0.49375974074165696</v>
      </c>
      <c r="H20" s="3">
        <f t="shared" si="1"/>
        <v>0</v>
      </c>
      <c r="I20" s="3">
        <f t="shared" si="2"/>
        <v>1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district-data'!U21</f>
        <v>168365</v>
      </c>
      <c r="D21">
        <f>'SD district-data'!V21</f>
        <v>101574</v>
      </c>
      <c r="E21">
        <f>'SD district-data'!W21</f>
        <v>57346</v>
      </c>
      <c r="F21" s="1">
        <f t="shared" si="3"/>
        <v>0.60329640958631547</v>
      </c>
      <c r="G21" s="1">
        <f t="shared" si="3"/>
        <v>0.340605232679001</v>
      </c>
      <c r="H21" s="3">
        <f t="shared" si="1"/>
        <v>1</v>
      </c>
      <c r="I21" s="3">
        <f t="shared" si="2"/>
        <v>0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district-data'!U22</f>
        <v>170056</v>
      </c>
      <c r="D22">
        <f>'SD district-data'!V22</f>
        <v>56395</v>
      </c>
      <c r="E22">
        <f>'SD district-data'!W22</f>
        <v>105783</v>
      </c>
      <c r="F22" s="1">
        <f t="shared" si="3"/>
        <v>0.3316260525944395</v>
      </c>
      <c r="G22" s="1">
        <f t="shared" si="3"/>
        <v>0.62204803123676911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district-data'!U23</f>
        <v>186460</v>
      </c>
      <c r="D23">
        <f>'SD district-data'!V23</f>
        <v>150160</v>
      </c>
      <c r="E23">
        <f>'SD district-data'!W23</f>
        <v>32184</v>
      </c>
      <c r="F23" s="1">
        <f t="shared" si="3"/>
        <v>0.80532017590904215</v>
      </c>
      <c r="G23" s="1">
        <f t="shared" si="3"/>
        <v>0.17260538453287569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district-data'!U24</f>
        <v>170630</v>
      </c>
      <c r="D24">
        <f>'SD district-data'!V24</f>
        <v>54007</v>
      </c>
      <c r="E24">
        <f>'SD district-data'!W24</f>
        <v>108893</v>
      </c>
      <c r="F24" s="1">
        <f t="shared" si="3"/>
        <v>0.3165152669518842</v>
      </c>
      <c r="G24" s="1">
        <f t="shared" si="3"/>
        <v>0.63818203129578621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district-data'!U25</f>
        <v>163601</v>
      </c>
      <c r="D25">
        <f>'SD district-data'!V25</f>
        <v>100975</v>
      </c>
      <c r="E25">
        <f>'SD district-data'!W25</f>
        <v>55724</v>
      </c>
      <c r="F25" s="1">
        <f t="shared" si="3"/>
        <v>0.61720282883356459</v>
      </c>
      <c r="G25" s="1">
        <f t="shared" si="3"/>
        <v>0.34060916498065413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district-data'!U26</f>
        <v>180522</v>
      </c>
      <c r="D26">
        <f>'SD district-data'!V26</f>
        <v>87580</v>
      </c>
      <c r="E26">
        <f>'SD district-data'!W26</f>
        <v>85646</v>
      </c>
      <c r="F26" s="1">
        <f t="shared" si="3"/>
        <v>0.48514862454437685</v>
      </c>
      <c r="G26" s="1">
        <f t="shared" si="3"/>
        <v>0.47443524888933203</v>
      </c>
      <c r="H26" s="3">
        <f t="shared" si="1"/>
        <v>1</v>
      </c>
      <c r="I26" s="3">
        <f t="shared" si="2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district-data'!U27</f>
        <v>187965</v>
      </c>
      <c r="D27">
        <f>'SD district-data'!V27</f>
        <v>105953</v>
      </c>
      <c r="E27">
        <f>'SD district-data'!W27</f>
        <v>74912</v>
      </c>
      <c r="F27" s="1">
        <f t="shared" si="3"/>
        <v>0.56368472853988771</v>
      </c>
      <c r="G27" s="1">
        <f t="shared" si="3"/>
        <v>0.39854228180778334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district-data'!U28</f>
        <v>162436</v>
      </c>
      <c r="D28">
        <f>'SD district-data'!V28</f>
        <v>60015</v>
      </c>
      <c r="E28">
        <f>'SD district-data'!W28</f>
        <v>93068</v>
      </c>
      <c r="F28" s="1">
        <f t="shared" si="3"/>
        <v>0.36946859070649363</v>
      </c>
      <c r="G28" s="1">
        <f t="shared" si="3"/>
        <v>0.5729518087123544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district-data'!U29</f>
        <v>174194</v>
      </c>
      <c r="D29">
        <f>'SD district-data'!V29</f>
        <v>59662</v>
      </c>
      <c r="E29">
        <f>'SD district-data'!W29</f>
        <v>106043</v>
      </c>
      <c r="F29" s="1">
        <f t="shared" si="3"/>
        <v>0.34250318610285085</v>
      </c>
      <c r="G29" s="1">
        <f t="shared" si="3"/>
        <v>0.60876379209387232</v>
      </c>
      <c r="H29" s="3">
        <f t="shared" si="1"/>
        <v>0</v>
      </c>
      <c r="I29" s="3">
        <f t="shared" si="2"/>
        <v>1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district-data'!U30</f>
        <v>185083</v>
      </c>
      <c r="D30">
        <f>'SD district-data'!V30</f>
        <v>97854</v>
      </c>
      <c r="E30">
        <f>'SD district-data'!W30</f>
        <v>79455</v>
      </c>
      <c r="F30" s="1">
        <f t="shared" si="3"/>
        <v>0.52870333850218554</v>
      </c>
      <c r="G30" s="1">
        <f t="shared" si="3"/>
        <v>0.42929388436539284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district-data'!U31</f>
        <v>167067</v>
      </c>
      <c r="D31">
        <f>'SD district-data'!V31</f>
        <v>64864</v>
      </c>
      <c r="E31">
        <f>'SD district-data'!W31</f>
        <v>94424</v>
      </c>
      <c r="F31" s="1">
        <f t="shared" si="3"/>
        <v>0.38825142008894636</v>
      </c>
      <c r="G31" s="1">
        <f t="shared" si="3"/>
        <v>0.5651864222138423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district-data'!U32</f>
        <v>165628</v>
      </c>
      <c r="D32">
        <f>'SD district-data'!V32</f>
        <v>46587</v>
      </c>
      <c r="E32">
        <f>'SD district-data'!W32</f>
        <v>112088</v>
      </c>
      <c r="F32" s="1">
        <f t="shared" si="3"/>
        <v>0.28127490520926413</v>
      </c>
      <c r="G32" s="1">
        <f t="shared" si="3"/>
        <v>0.67674547781776029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district-data'!U33</f>
        <v>148483</v>
      </c>
      <c r="D33">
        <f>'SD district-data'!V33</f>
        <v>40253</v>
      </c>
      <c r="E33">
        <f>'SD district-data'!W33</f>
        <v>101188</v>
      </c>
      <c r="F33" s="1">
        <f t="shared" si="3"/>
        <v>0.27109500750927717</v>
      </c>
      <c r="G33" s="1">
        <f t="shared" si="3"/>
        <v>0.68147868779590925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district-data'!U34</f>
        <v>172960</v>
      </c>
      <c r="D34">
        <f>'SD district-data'!V34</f>
        <v>70337</v>
      </c>
      <c r="E34">
        <f>'SD district-data'!W34</f>
        <v>95274</v>
      </c>
      <c r="F34" s="1">
        <f t="shared" si="3"/>
        <v>0.40666628122109161</v>
      </c>
      <c r="G34" s="1">
        <f t="shared" si="3"/>
        <v>0.55084412580943576</v>
      </c>
      <c r="H34" s="3">
        <f t="shared" si="1"/>
        <v>0</v>
      </c>
      <c r="I34" s="3">
        <f t="shared" si="2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district-data'!U35</f>
        <v>168580</v>
      </c>
      <c r="D35">
        <f>'SD district-data'!V35</f>
        <v>73095</v>
      </c>
      <c r="E35">
        <f>'SD district-data'!W35</f>
        <v>89256</v>
      </c>
      <c r="F35" s="1">
        <f t="shared" si="3"/>
        <v>0.43359235971052318</v>
      </c>
      <c r="G35" s="1">
        <f t="shared" si="3"/>
        <v>0.52945782417843157</v>
      </c>
      <c r="H35" s="3">
        <f t="shared" si="1"/>
        <v>0</v>
      </c>
      <c r="I35" s="3">
        <f t="shared" si="2"/>
        <v>1</v>
      </c>
    </row>
  </sheetData>
  <conditionalFormatting sqref="F2:F35 H2:H35">
    <cfRule type="expression" dxfId="3" priority="4">
      <formula>F2&gt;G2</formula>
    </cfRule>
  </conditionalFormatting>
  <conditionalFormatting sqref="G2:G35 I2:I35">
    <cfRule type="expression" dxfId="2" priority="3">
      <formula>G2&gt;F2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3"/>
  <sheetViews>
    <sheetView workbookViewId="0">
      <selection activeCell="O22" sqref="O2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6.85546875" bestFit="1" customWidth="1"/>
    <col min="4" max="5" width="6.85546875" customWidth="1"/>
    <col min="6" max="6" width="7.7109375" style="7" bestFit="1" customWidth="1"/>
    <col min="14" max="15" width="9" bestFit="1" customWidth="1"/>
    <col min="16" max="17" width="7.140625" bestFit="1" customWidth="1"/>
    <col min="18" max="19" width="9" bestFit="1" customWidth="1"/>
    <col min="20" max="21" width="7.140625" bestFit="1" customWidth="1"/>
  </cols>
  <sheetData>
    <row r="1" spans="1:21" x14ac:dyDescent="0.25">
      <c r="A1" t="str">
        <f>'SD district-data'!A1</f>
        <v>ID</v>
      </c>
      <c r="B1" t="str">
        <f>'SD district-data'!B1</f>
        <v>Label</v>
      </c>
      <c r="C1" t="s">
        <v>142</v>
      </c>
      <c r="D1" t="s">
        <v>126</v>
      </c>
      <c r="E1" t="s">
        <v>127</v>
      </c>
      <c r="G1" t="s">
        <v>122</v>
      </c>
      <c r="H1" t="s">
        <v>123</v>
      </c>
      <c r="I1" t="s">
        <v>124</v>
      </c>
      <c r="J1" t="s">
        <v>125</v>
      </c>
      <c r="N1" s="26" t="s">
        <v>117</v>
      </c>
      <c r="O1" s="26"/>
      <c r="P1" s="26"/>
      <c r="Q1" s="26"/>
      <c r="R1" s="26" t="s">
        <v>116</v>
      </c>
      <c r="S1" s="26"/>
      <c r="T1" s="26"/>
      <c r="U1" s="26"/>
    </row>
    <row r="2" spans="1:21" x14ac:dyDescent="0.25">
      <c r="D2">
        <f>SUM(D3:D101)</f>
        <v>12</v>
      </c>
      <c r="E2">
        <f>SUM(E3:E101)</f>
        <v>21</v>
      </c>
      <c r="N2" t="s">
        <v>118</v>
      </c>
      <c r="O2" t="s">
        <v>119</v>
      </c>
      <c r="P2" t="s">
        <v>120</v>
      </c>
      <c r="Q2" t="s">
        <v>121</v>
      </c>
      <c r="R2" t="s">
        <v>118</v>
      </c>
      <c r="S2" t="s">
        <v>119</v>
      </c>
      <c r="T2" t="s">
        <v>120</v>
      </c>
      <c r="U2" t="s">
        <v>121</v>
      </c>
    </row>
    <row r="3" spans="1:21" x14ac:dyDescent="0.25">
      <c r="A3">
        <f>'SD district-data'!A3</f>
        <v>1</v>
      </c>
      <c r="B3">
        <f>'SD district-data'!B3</f>
        <v>1</v>
      </c>
      <c r="C3" t="str">
        <f>IF(F3&gt;0,CONCATENATE("D+",ROUND(F3,1)),CONCATENATE("R+",ROUND(F3,1)*-1))</f>
        <v>R+12.8</v>
      </c>
      <c r="D3">
        <f>IF(F3&gt;0,1,0)</f>
        <v>0</v>
      </c>
      <c r="E3">
        <f>IF(F3&lt;0,1,0)</f>
        <v>1</v>
      </c>
      <c r="F3" s="7">
        <f t="shared" ref="F3:F34" si="0">100*(AVERAGE(I3,G3)-AVERAGE(P$3,T$3))</f>
        <v>-12.802300085955126</v>
      </c>
      <c r="G3" s="6">
        <f>'2016 Pres'!D3/(SUM('2016 Pres'!D3:E3))</f>
        <v>0.37444642696686903</v>
      </c>
      <c r="H3" s="6">
        <f>'2016 Pres'!E3/(SUM('2016 Pres'!D3:E3))</f>
        <v>0.62555357303313097</v>
      </c>
      <c r="I3" s="6">
        <f>'2020 Pres'!D3/SUM('2020 Pres'!D3:E3)</f>
        <v>0.40332035405761946</v>
      </c>
      <c r="J3" s="6">
        <f>'2020 Pres'!E3/SUM('2020 Pres'!D3:E3)</f>
        <v>0.59667964594238054</v>
      </c>
      <c r="N3">
        <v>65853514</v>
      </c>
      <c r="O3">
        <v>62984828</v>
      </c>
      <c r="P3" s="1">
        <f>N3/SUM($N3:$O3)</f>
        <v>0.51113288930712875</v>
      </c>
      <c r="Q3" s="1">
        <f>O3/SUM($N3:$O3)</f>
        <v>0.4888671106928712</v>
      </c>
      <c r="R3">
        <v>81268924</v>
      </c>
      <c r="S3">
        <v>74216154</v>
      </c>
      <c r="T3" s="1">
        <f>R3/SUM($R3:$S3)</f>
        <v>0.52267989343646215</v>
      </c>
      <c r="U3" s="1">
        <f>S3/SUM($R3:$S3)</f>
        <v>0.4773201065635379</v>
      </c>
    </row>
    <row r="4" spans="1:21" x14ac:dyDescent="0.25">
      <c r="A4">
        <f>'SD district-data'!A4</f>
        <v>2</v>
      </c>
      <c r="B4">
        <f>'SD district-data'!B4</f>
        <v>2</v>
      </c>
      <c r="C4" t="str">
        <f t="shared" ref="C4:C35" si="1">IF(F4&gt;0,CONCATENATE("D+",ROUND(F4,1)),CONCATENATE("R+",ROUND(F4,1)*-1))</f>
        <v>R+16.6</v>
      </c>
      <c r="D4">
        <f t="shared" ref="D4:D19" si="2">IF(F4&gt;0,1,0)</f>
        <v>0</v>
      </c>
      <c r="E4">
        <f t="shared" ref="E4:E35" si="3">IF(F4&lt;0,1,0)</f>
        <v>1</v>
      </c>
      <c r="F4" s="7">
        <f t="shared" si="0"/>
        <v>-16.619972605142429</v>
      </c>
      <c r="G4" s="6">
        <f>'2016 Pres'!D4/(SUM('2016 Pres'!D4:E4))</f>
        <v>0.3487263805572326</v>
      </c>
      <c r="H4" s="6">
        <f>'2016 Pres'!E4/(SUM('2016 Pres'!D4:E4))</f>
        <v>0.6512736194427674</v>
      </c>
      <c r="I4" s="6">
        <f>'2020 Pres'!D4/SUM('2020 Pres'!D4:E4)</f>
        <v>0.35268695008350981</v>
      </c>
      <c r="J4" s="6">
        <f>'2020 Pres'!E4/SUM('2020 Pres'!D4:E4)</f>
        <v>0.64731304991649019</v>
      </c>
    </row>
    <row r="5" spans="1:21" x14ac:dyDescent="0.25">
      <c r="A5">
        <f>'SD district-data'!A5</f>
        <v>3</v>
      </c>
      <c r="B5">
        <f>'SD district-data'!B5</f>
        <v>3</v>
      </c>
      <c r="C5" t="str">
        <f t="shared" si="1"/>
        <v>D+7.2</v>
      </c>
      <c r="D5">
        <f t="shared" si="2"/>
        <v>1</v>
      </c>
      <c r="E5">
        <f t="shared" si="3"/>
        <v>0</v>
      </c>
      <c r="F5" s="7">
        <f t="shared" si="0"/>
        <v>7.2478833108309049</v>
      </c>
      <c r="G5" s="6">
        <f>'2016 Pres'!D5/(SUM('2016 Pres'!D5:E5))</f>
        <v>0.58137828867712205</v>
      </c>
      <c r="H5" s="6">
        <f>'2016 Pres'!E5/(SUM('2016 Pres'!D5:E5))</f>
        <v>0.41862171132287795</v>
      </c>
      <c r="I5" s="6">
        <f>'2020 Pres'!D5/SUM('2020 Pres'!D5:E5)</f>
        <v>0.59739216028308706</v>
      </c>
      <c r="J5" s="6">
        <f>'2020 Pres'!E5/SUM('2020 Pres'!D5:E5)</f>
        <v>0.40260783971691294</v>
      </c>
    </row>
    <row r="6" spans="1:21" x14ac:dyDescent="0.25">
      <c r="A6">
        <f>'SD district-data'!A6</f>
        <v>4</v>
      </c>
      <c r="B6">
        <f>'SD district-data'!B6</f>
        <v>4</v>
      </c>
      <c r="C6" t="str">
        <f t="shared" si="1"/>
        <v>R+15.9</v>
      </c>
      <c r="D6">
        <f t="shared" si="2"/>
        <v>0</v>
      </c>
      <c r="E6">
        <f t="shared" si="3"/>
        <v>1</v>
      </c>
      <c r="F6" s="7">
        <f t="shared" si="0"/>
        <v>-15.850819081909439</v>
      </c>
      <c r="G6" s="6">
        <f>'2016 Pres'!D6/(SUM('2016 Pres'!D6:E6))</f>
        <v>0.34369328939523974</v>
      </c>
      <c r="H6" s="6">
        <f>'2016 Pres'!E6/(SUM('2016 Pres'!D6:E6))</f>
        <v>0.6563067106047602</v>
      </c>
      <c r="I6" s="6">
        <f>'2020 Pres'!D6/SUM('2020 Pres'!D6:E6)</f>
        <v>0.37310311171016242</v>
      </c>
      <c r="J6" s="6">
        <f>'2020 Pres'!E6/SUM('2020 Pres'!D6:E6)</f>
        <v>0.62689688828983758</v>
      </c>
    </row>
    <row r="7" spans="1:21" x14ac:dyDescent="0.25">
      <c r="A7">
        <f>'SD district-data'!A7</f>
        <v>5</v>
      </c>
      <c r="B7">
        <f>'SD district-data'!B7</f>
        <v>5</v>
      </c>
      <c r="C7" t="str">
        <f t="shared" si="1"/>
        <v>R+28.6</v>
      </c>
      <c r="D7">
        <f t="shared" si="2"/>
        <v>0</v>
      </c>
      <c r="E7">
        <f t="shared" si="3"/>
        <v>1</v>
      </c>
      <c r="F7" s="7">
        <f t="shared" si="0"/>
        <v>-28.602105507476626</v>
      </c>
      <c r="G7" s="6">
        <f>'2016 Pres'!D7/(SUM('2016 Pres'!D7:E7))</f>
        <v>0.23150239623295449</v>
      </c>
      <c r="H7" s="6">
        <f>'2016 Pres'!E7/(SUM('2016 Pres'!D7:E7))</f>
        <v>0.76849760376704557</v>
      </c>
      <c r="I7" s="6">
        <f>'2020 Pres'!D7/SUM('2020 Pres'!D7:E7)</f>
        <v>0.230268276361104</v>
      </c>
      <c r="J7" s="6">
        <f>'2020 Pres'!E7/SUM('2020 Pres'!D7:E7)</f>
        <v>0.76973172363889597</v>
      </c>
    </row>
    <row r="8" spans="1:21" x14ac:dyDescent="0.25">
      <c r="A8">
        <f>'SD district-data'!A8</f>
        <v>6</v>
      </c>
      <c r="B8">
        <f>'SD district-data'!B8</f>
        <v>6</v>
      </c>
      <c r="C8" t="str">
        <f t="shared" si="1"/>
        <v>D+6.5</v>
      </c>
      <c r="D8">
        <f t="shared" si="2"/>
        <v>1</v>
      </c>
      <c r="E8">
        <f t="shared" si="3"/>
        <v>0</v>
      </c>
      <c r="F8" s="7">
        <f t="shared" si="0"/>
        <v>6.4828012581671812</v>
      </c>
      <c r="G8" s="6">
        <f>'2016 Pres'!D8/(SUM('2016 Pres'!D8:E8))</f>
        <v>0.57891733194676065</v>
      </c>
      <c r="H8" s="6">
        <f>'2016 Pres'!E8/(SUM('2016 Pres'!D8:E8))</f>
        <v>0.4210826680532393</v>
      </c>
      <c r="I8" s="6">
        <f>'2020 Pres'!D8/SUM('2020 Pres'!D8:E8)</f>
        <v>0.58455147596017409</v>
      </c>
      <c r="J8" s="6">
        <f>'2020 Pres'!E8/SUM('2020 Pres'!D8:E8)</f>
        <v>0.41544852403982585</v>
      </c>
    </row>
    <row r="9" spans="1:21" x14ac:dyDescent="0.25">
      <c r="A9">
        <f>'SD district-data'!A9</f>
        <v>7</v>
      </c>
      <c r="B9">
        <f>'SD district-data'!B9</f>
        <v>7</v>
      </c>
      <c r="C9" t="str">
        <f t="shared" si="1"/>
        <v>R+11.4</v>
      </c>
      <c r="D9">
        <f t="shared" si="2"/>
        <v>0</v>
      </c>
      <c r="E9">
        <f t="shared" si="3"/>
        <v>1</v>
      </c>
      <c r="F9" s="7">
        <f t="shared" si="0"/>
        <v>-11.40065220953233</v>
      </c>
      <c r="G9" s="6">
        <f>'2016 Pres'!D9/(SUM('2016 Pres'!D9:E9))</f>
        <v>0.38464893894245478</v>
      </c>
      <c r="H9" s="6">
        <f>'2016 Pres'!E9/(SUM('2016 Pres'!D9:E9))</f>
        <v>0.61535106105754522</v>
      </c>
      <c r="I9" s="6">
        <f>'2020 Pres'!D9/SUM('2020 Pres'!D9:E9)</f>
        <v>0.42115079961048962</v>
      </c>
      <c r="J9" s="6">
        <f>'2020 Pres'!E9/SUM('2020 Pres'!D9:E9)</f>
        <v>0.57884920038951038</v>
      </c>
    </row>
    <row r="10" spans="1:21" x14ac:dyDescent="0.25">
      <c r="A10">
        <f>'SD district-data'!A10</f>
        <v>8</v>
      </c>
      <c r="B10">
        <f>'SD district-data'!B10</f>
        <v>8</v>
      </c>
      <c r="C10" t="str">
        <f t="shared" si="1"/>
        <v>D+4.2</v>
      </c>
      <c r="D10">
        <f t="shared" si="2"/>
        <v>1</v>
      </c>
      <c r="E10">
        <f t="shared" si="3"/>
        <v>0</v>
      </c>
      <c r="F10" s="7">
        <f t="shared" si="0"/>
        <v>4.1978912157632724</v>
      </c>
      <c r="G10" s="6">
        <f>'2016 Pres'!D10/(SUM('2016 Pres'!D10:E10))</f>
        <v>0.54544589694229306</v>
      </c>
      <c r="H10" s="6">
        <f>'2016 Pres'!E10/(SUM('2016 Pres'!D10:E10))</f>
        <v>0.45455410305770694</v>
      </c>
      <c r="I10" s="6">
        <f>'2020 Pres'!D10/SUM('2020 Pres'!D10:E10)</f>
        <v>0.57232471011656338</v>
      </c>
      <c r="J10" s="6">
        <f>'2020 Pres'!E10/SUM('2020 Pres'!D10:E10)</f>
        <v>0.42767528988343662</v>
      </c>
    </row>
    <row r="11" spans="1:21" x14ac:dyDescent="0.25">
      <c r="A11">
        <f>'SD district-data'!A11</f>
        <v>9</v>
      </c>
      <c r="B11">
        <f>'SD district-data'!B11</f>
        <v>9</v>
      </c>
      <c r="C11" t="str">
        <f t="shared" si="1"/>
        <v>D+7.1</v>
      </c>
      <c r="D11">
        <f t="shared" si="2"/>
        <v>1</v>
      </c>
      <c r="E11">
        <f t="shared" si="3"/>
        <v>0</v>
      </c>
      <c r="F11" s="7">
        <f t="shared" si="0"/>
        <v>7.1214703343120966</v>
      </c>
      <c r="G11" s="6">
        <f>'2016 Pres'!D11/(SUM('2016 Pres'!D11:E11))</f>
        <v>0.57772143549151778</v>
      </c>
      <c r="H11" s="6">
        <f>'2016 Pres'!E11/(SUM('2016 Pres'!D11:E11))</f>
        <v>0.42227856450848228</v>
      </c>
      <c r="I11" s="6">
        <f>'2020 Pres'!D11/SUM('2020 Pres'!D11:E11)</f>
        <v>0.59852075393831528</v>
      </c>
      <c r="J11" s="6">
        <f>'2020 Pres'!E11/SUM('2020 Pres'!D11:E11)</f>
        <v>0.40147924606168467</v>
      </c>
    </row>
    <row r="12" spans="1:21" x14ac:dyDescent="0.25">
      <c r="A12">
        <f>'SD district-data'!A12</f>
        <v>10</v>
      </c>
      <c r="B12">
        <f>'SD district-data'!B12</f>
        <v>10</v>
      </c>
      <c r="C12" t="str">
        <f t="shared" si="1"/>
        <v>R+21.2</v>
      </c>
      <c r="D12">
        <f t="shared" si="2"/>
        <v>0</v>
      </c>
      <c r="E12">
        <f t="shared" si="3"/>
        <v>1</v>
      </c>
      <c r="F12" s="7">
        <f t="shared" si="0"/>
        <v>-21.172785300262078</v>
      </c>
      <c r="G12" s="6">
        <f>'2016 Pres'!D12/(SUM('2016 Pres'!D12:E12))</f>
        <v>0.31186585643438014</v>
      </c>
      <c r="H12" s="6">
        <f>'2016 Pres'!E12/(SUM('2016 Pres'!D12:E12))</f>
        <v>0.68813414356561986</v>
      </c>
      <c r="I12" s="6">
        <f>'2020 Pres'!D12/SUM('2020 Pres'!D12:E12)</f>
        <v>0.2984912203039693</v>
      </c>
      <c r="J12" s="6">
        <f>'2020 Pres'!E12/SUM('2020 Pres'!D12:E12)</f>
        <v>0.70150877969603065</v>
      </c>
    </row>
    <row r="13" spans="1:21" x14ac:dyDescent="0.25">
      <c r="A13">
        <f>'SD district-data'!A13</f>
        <v>11</v>
      </c>
      <c r="B13">
        <f>'SD district-data'!B13</f>
        <v>11</v>
      </c>
      <c r="C13" t="str">
        <f t="shared" si="1"/>
        <v>D+7.4</v>
      </c>
      <c r="D13">
        <f t="shared" si="2"/>
        <v>1</v>
      </c>
      <c r="E13">
        <f t="shared" si="3"/>
        <v>0</v>
      </c>
      <c r="F13" s="7">
        <f t="shared" si="0"/>
        <v>7.4187319877108138</v>
      </c>
      <c r="G13" s="6">
        <f>'2016 Pres'!D13/(SUM('2016 Pres'!D13:E13))</f>
        <v>0.59319865577025888</v>
      </c>
      <c r="H13" s="6">
        <f>'2016 Pres'!E13/(SUM('2016 Pres'!D13:E13))</f>
        <v>0.40680134422974107</v>
      </c>
      <c r="I13" s="6">
        <f>'2020 Pres'!D13/SUM('2020 Pres'!D13:E13)</f>
        <v>0.58898876672754841</v>
      </c>
      <c r="J13" s="6">
        <f>'2020 Pres'!E13/SUM('2020 Pres'!D13:E13)</f>
        <v>0.41101123327245165</v>
      </c>
    </row>
    <row r="14" spans="1:21" x14ac:dyDescent="0.25">
      <c r="A14">
        <f>'SD district-data'!A14</f>
        <v>12</v>
      </c>
      <c r="B14">
        <f>'SD district-data'!B14</f>
        <v>12</v>
      </c>
      <c r="C14" t="str">
        <f t="shared" si="1"/>
        <v>R+26.6</v>
      </c>
      <c r="D14">
        <f t="shared" si="2"/>
        <v>0</v>
      </c>
      <c r="E14">
        <f t="shared" si="3"/>
        <v>1</v>
      </c>
      <c r="F14" s="7">
        <f t="shared" si="0"/>
        <v>-26.607277083660197</v>
      </c>
      <c r="G14" s="6">
        <f>'2016 Pres'!D14/(SUM('2016 Pres'!D14:E14))</f>
        <v>0.25307660217969441</v>
      </c>
      <c r="H14" s="6">
        <f>'2016 Pres'!E14/(SUM('2016 Pres'!D14:E14))</f>
        <v>0.74692339782030559</v>
      </c>
      <c r="I14" s="6">
        <f>'2020 Pres'!D14/SUM('2020 Pres'!D14:E14)</f>
        <v>0.24859063889069261</v>
      </c>
      <c r="J14" s="6">
        <f>'2020 Pres'!E14/SUM('2020 Pres'!D14:E14)</f>
        <v>0.75140936110930734</v>
      </c>
    </row>
    <row r="15" spans="1:21" x14ac:dyDescent="0.25">
      <c r="A15">
        <f>'SD district-data'!A15</f>
        <v>13</v>
      </c>
      <c r="B15">
        <f>'SD district-data'!B15</f>
        <v>13</v>
      </c>
      <c r="C15" t="str">
        <f t="shared" si="1"/>
        <v>R+2.5</v>
      </c>
      <c r="D15">
        <f t="shared" si="2"/>
        <v>0</v>
      </c>
      <c r="E15">
        <f t="shared" si="3"/>
        <v>1</v>
      </c>
      <c r="F15" s="7">
        <f t="shared" si="0"/>
        <v>-2.5417722396493647</v>
      </c>
      <c r="G15" s="6">
        <f>'2016 Pres'!D15/(SUM('2016 Pres'!D15:E15))</f>
        <v>0.49759673615095301</v>
      </c>
      <c r="H15" s="6">
        <f>'2016 Pres'!E15/(SUM('2016 Pres'!D15:E15))</f>
        <v>0.50240326384904699</v>
      </c>
      <c r="I15" s="6">
        <f>'2020 Pres'!D15/SUM('2020 Pres'!D15:E15)</f>
        <v>0.4853806017996507</v>
      </c>
      <c r="J15" s="6">
        <f>'2020 Pres'!E15/SUM('2020 Pres'!D15:E15)</f>
        <v>0.5146193982003493</v>
      </c>
    </row>
    <row r="16" spans="1:21" x14ac:dyDescent="0.25">
      <c r="A16">
        <f>'SD district-data'!A16</f>
        <v>14</v>
      </c>
      <c r="B16">
        <f>'SD district-data'!B16</f>
        <v>14</v>
      </c>
      <c r="C16" t="str">
        <f t="shared" si="1"/>
        <v>R+23.5</v>
      </c>
      <c r="D16">
        <f t="shared" si="2"/>
        <v>0</v>
      </c>
      <c r="E16">
        <f t="shared" si="3"/>
        <v>1</v>
      </c>
      <c r="F16" s="7">
        <f t="shared" si="0"/>
        <v>-23.521058680736363</v>
      </c>
      <c r="G16" s="6">
        <f>'2016 Pres'!D16/(SUM('2016 Pres'!D16:E16))</f>
        <v>0.27645521563324793</v>
      </c>
      <c r="H16" s="6">
        <f>'2016 Pres'!E16/(SUM('2016 Pres'!D16:E16))</f>
        <v>0.72354478436675207</v>
      </c>
      <c r="I16" s="6">
        <f>'2020 Pres'!D16/SUM('2020 Pres'!D16:E16)</f>
        <v>0.28693639349561584</v>
      </c>
      <c r="J16" s="6">
        <f>'2020 Pres'!E16/SUM('2020 Pres'!D16:E16)</f>
        <v>0.71306360650438416</v>
      </c>
    </row>
    <row r="17" spans="1:10" x14ac:dyDescent="0.25">
      <c r="A17">
        <f>'SD district-data'!A17</f>
        <v>15</v>
      </c>
      <c r="B17">
        <f>'SD district-data'!B17</f>
        <v>15</v>
      </c>
      <c r="C17" t="str">
        <f t="shared" si="1"/>
        <v>D+26.2</v>
      </c>
      <c r="D17">
        <f t="shared" si="2"/>
        <v>1</v>
      </c>
      <c r="E17">
        <f t="shared" si="3"/>
        <v>0</v>
      </c>
      <c r="F17" s="7">
        <f t="shared" si="0"/>
        <v>26.155569068921871</v>
      </c>
      <c r="G17" s="6">
        <f>'2016 Pres'!D17/(SUM('2016 Pres'!D17:E17))</f>
        <v>0.7795524473388864</v>
      </c>
      <c r="H17" s="6">
        <f>'2016 Pres'!E17/(SUM('2016 Pres'!D17:E17))</f>
        <v>0.22044755266111363</v>
      </c>
      <c r="I17" s="6">
        <f>'2020 Pres'!D17/SUM('2020 Pres'!D17:E17)</f>
        <v>0.7773717167831421</v>
      </c>
      <c r="J17" s="6">
        <f>'2020 Pres'!E17/SUM('2020 Pres'!D17:E17)</f>
        <v>0.22262828321685793</v>
      </c>
    </row>
    <row r="18" spans="1:10" x14ac:dyDescent="0.25">
      <c r="A18">
        <f>'SD district-data'!A18</f>
        <v>16</v>
      </c>
      <c r="B18">
        <f>'SD district-data'!B18</f>
        <v>16</v>
      </c>
      <c r="C18" t="str">
        <f t="shared" si="1"/>
        <v>D+0.7</v>
      </c>
      <c r="D18">
        <f t="shared" si="2"/>
        <v>1</v>
      </c>
      <c r="E18">
        <f t="shared" si="3"/>
        <v>0</v>
      </c>
      <c r="F18" s="7">
        <f t="shared" si="0"/>
        <v>0.68350382986914759</v>
      </c>
      <c r="G18" s="6">
        <f>'2016 Pres'!D18/(SUM('2016 Pres'!D18:E18))</f>
        <v>0.5040331968391788</v>
      </c>
      <c r="H18" s="6">
        <f>'2016 Pres'!E18/(SUM('2016 Pres'!D18:E18))</f>
        <v>0.49596680316082115</v>
      </c>
      <c r="I18" s="6">
        <f>'2020 Pres'!D18/SUM('2020 Pres'!D18:E18)</f>
        <v>0.54344966250179516</v>
      </c>
      <c r="J18" s="6">
        <f>'2020 Pres'!E18/SUM('2020 Pres'!D18:E18)</f>
        <v>0.45655033749820478</v>
      </c>
    </row>
    <row r="19" spans="1:10" x14ac:dyDescent="0.25">
      <c r="A19">
        <f>'SD district-data'!A19</f>
        <v>17</v>
      </c>
      <c r="B19">
        <f>'SD district-data'!B19</f>
        <v>17</v>
      </c>
      <c r="C19" t="str">
        <f t="shared" si="1"/>
        <v>R+18.6</v>
      </c>
      <c r="D19">
        <f t="shared" si="2"/>
        <v>0</v>
      </c>
      <c r="E19">
        <f t="shared" si="3"/>
        <v>1</v>
      </c>
      <c r="F19" s="7">
        <f t="shared" si="0"/>
        <v>-18.582237469570689</v>
      </c>
      <c r="G19" s="6">
        <f>'2016 Pres'!D19/(SUM('2016 Pres'!D19:E19))</f>
        <v>0.34448190205819729</v>
      </c>
      <c r="H19" s="6">
        <f>'2016 Pres'!E19/(SUM('2016 Pres'!D19:E19))</f>
        <v>0.65551809794180271</v>
      </c>
      <c r="I19" s="6">
        <f>'2020 Pres'!D19/SUM('2020 Pres'!D19:E19)</f>
        <v>0.31768613129397993</v>
      </c>
      <c r="J19" s="6">
        <f>'2020 Pres'!E19/SUM('2020 Pres'!D19:E19)</f>
        <v>0.68231386870602007</v>
      </c>
    </row>
    <row r="20" spans="1:10" x14ac:dyDescent="0.25">
      <c r="A20">
        <f>'SD district-data'!A20</f>
        <v>18</v>
      </c>
      <c r="B20">
        <f>'SD district-data'!B20</f>
        <v>18</v>
      </c>
      <c r="C20" t="str">
        <f t="shared" si="1"/>
        <v>R+4.1</v>
      </c>
      <c r="D20">
        <f t="shared" ref="D20:D35" si="4">IF(F20&gt;0,1,0)</f>
        <v>0</v>
      </c>
      <c r="E20">
        <f t="shared" si="3"/>
        <v>1</v>
      </c>
      <c r="F20" s="7">
        <f t="shared" si="0"/>
        <v>-4.0964422642842226</v>
      </c>
      <c r="G20" s="6">
        <f>'2016 Pres'!D20/(SUM('2016 Pres'!D20:E20))</f>
        <v>0.4831184974653468</v>
      </c>
      <c r="H20" s="6">
        <f>'2016 Pres'!E20/(SUM('2016 Pres'!D20:E20))</f>
        <v>0.51688150253465326</v>
      </c>
      <c r="I20" s="6">
        <f>'2020 Pres'!D20/SUM('2020 Pres'!D20:E20)</f>
        <v>0.46876543999255976</v>
      </c>
      <c r="J20" s="6">
        <f>'2020 Pres'!E20/SUM('2020 Pres'!D20:E20)</f>
        <v>0.53123456000744029</v>
      </c>
    </row>
    <row r="21" spans="1:10" x14ac:dyDescent="0.25">
      <c r="A21">
        <f>'SD district-data'!A21</f>
        <v>19</v>
      </c>
      <c r="B21">
        <f>'SD district-data'!B21</f>
        <v>19</v>
      </c>
      <c r="C21" t="str">
        <f t="shared" si="1"/>
        <v>D+14.1</v>
      </c>
      <c r="D21">
        <f t="shared" si="4"/>
        <v>1</v>
      </c>
      <c r="E21">
        <f t="shared" si="3"/>
        <v>0</v>
      </c>
      <c r="F21" s="7">
        <f t="shared" si="0"/>
        <v>14.120125592586819</v>
      </c>
      <c r="G21" s="6">
        <f>'2016 Pres'!D21/(SUM('2016 Pres'!D21:E21))</f>
        <v>0.63915177447772464</v>
      </c>
      <c r="H21" s="6">
        <f>'2016 Pres'!E21/(SUM('2016 Pres'!D21:E21))</f>
        <v>0.36084822552227536</v>
      </c>
      <c r="I21" s="6">
        <f>'2020 Pres'!D21/SUM('2020 Pres'!D21:E21)</f>
        <v>0.67706352011760285</v>
      </c>
      <c r="J21" s="6">
        <f>'2020 Pres'!E21/SUM('2020 Pres'!D21:E21)</f>
        <v>0.32293647988239715</v>
      </c>
    </row>
    <row r="22" spans="1:10" x14ac:dyDescent="0.25">
      <c r="A22">
        <f>'SD district-data'!A22</f>
        <v>20</v>
      </c>
      <c r="B22">
        <f>'SD district-data'!B22</f>
        <v>20</v>
      </c>
      <c r="C22" t="str">
        <f t="shared" si="1"/>
        <v>R+16.4</v>
      </c>
      <c r="D22">
        <f t="shared" si="4"/>
        <v>0</v>
      </c>
      <c r="E22">
        <f t="shared" si="3"/>
        <v>1</v>
      </c>
      <c r="F22" s="7">
        <f t="shared" si="0"/>
        <v>-16.408356913326504</v>
      </c>
      <c r="G22" s="6">
        <f>'2016 Pres'!D22/(SUM('2016 Pres'!D22:E22))</f>
        <v>0.34773520452835771</v>
      </c>
      <c r="H22" s="6">
        <f>'2016 Pres'!E22/(SUM('2016 Pres'!D22:E22))</f>
        <v>0.65226479547164229</v>
      </c>
      <c r="I22" s="6">
        <f>'2020 Pres'!D22/SUM('2020 Pres'!D22:E22)</f>
        <v>0.3579104399487032</v>
      </c>
      <c r="J22" s="6">
        <f>'2020 Pres'!E22/SUM('2020 Pres'!D22:E22)</f>
        <v>0.6420895600512968</v>
      </c>
    </row>
    <row r="23" spans="1:10" x14ac:dyDescent="0.25">
      <c r="A23">
        <f>'SD district-data'!A23</f>
        <v>21</v>
      </c>
      <c r="B23">
        <f>'SD district-data'!B23</f>
        <v>21</v>
      </c>
      <c r="C23" t="str">
        <f t="shared" si="1"/>
        <v>D+29.7</v>
      </c>
      <c r="D23">
        <f t="shared" si="4"/>
        <v>1</v>
      </c>
      <c r="E23">
        <f t="shared" si="3"/>
        <v>0</v>
      </c>
      <c r="F23" s="7">
        <f t="shared" si="0"/>
        <v>29.704375874317822</v>
      </c>
      <c r="G23" s="6">
        <f>'2016 Pres'!D23/(SUM('2016 Pres'!D23:E23))</f>
        <v>0.82349844250427762</v>
      </c>
      <c r="H23" s="6">
        <f>'2016 Pres'!E23/(SUM('2016 Pres'!D23:E23))</f>
        <v>0.17650155749572238</v>
      </c>
      <c r="I23" s="6">
        <f>'2020 Pres'!D23/SUM('2020 Pres'!D23:E23)</f>
        <v>0.80440185772566997</v>
      </c>
      <c r="J23" s="6">
        <f>'2020 Pres'!E23/SUM('2020 Pres'!D23:E23)</f>
        <v>0.19559814227433006</v>
      </c>
    </row>
    <row r="24" spans="1:10" x14ac:dyDescent="0.25">
      <c r="A24">
        <f>'SD district-data'!A24</f>
        <v>22</v>
      </c>
      <c r="B24">
        <f>'SD district-data'!B24</f>
        <v>22</v>
      </c>
      <c r="C24" t="str">
        <f t="shared" si="1"/>
        <v>R+18.2</v>
      </c>
      <c r="D24">
        <f t="shared" si="4"/>
        <v>0</v>
      </c>
      <c r="E24">
        <f t="shared" si="3"/>
        <v>1</v>
      </c>
      <c r="F24" s="7">
        <f t="shared" si="0"/>
        <v>-18.228632219069883</v>
      </c>
      <c r="G24" s="6">
        <f>'2016 Pres'!D24/(SUM('2016 Pres'!D24:E24))</f>
        <v>0.33153468385512586</v>
      </c>
      <c r="H24" s="6">
        <f>'2016 Pres'!E24/(SUM('2016 Pres'!D24:E24))</f>
        <v>0.66846531614487414</v>
      </c>
      <c r="I24" s="6">
        <f>'2020 Pres'!D24/SUM('2020 Pres'!D24:E24)</f>
        <v>0.33770545450706752</v>
      </c>
      <c r="J24" s="6">
        <f>'2020 Pres'!E24/SUM('2020 Pres'!D24:E24)</f>
        <v>0.66229454549293243</v>
      </c>
    </row>
    <row r="25" spans="1:10" x14ac:dyDescent="0.25">
      <c r="A25">
        <f>'SD district-data'!A25</f>
        <v>23</v>
      </c>
      <c r="B25">
        <f>'SD district-data'!B25</f>
        <v>23</v>
      </c>
      <c r="C25" t="str">
        <f t="shared" si="1"/>
        <v>D+12.7</v>
      </c>
      <c r="D25">
        <f t="shared" si="4"/>
        <v>1</v>
      </c>
      <c r="E25">
        <f t="shared" si="3"/>
        <v>0</v>
      </c>
      <c r="F25" s="7">
        <f t="shared" si="0"/>
        <v>12.685437142271482</v>
      </c>
      <c r="G25" s="6">
        <f>'2016 Pres'!D25/(SUM('2016 Pres'!D25:E25))</f>
        <v>0.64438828582186225</v>
      </c>
      <c r="H25" s="6">
        <f>'2016 Pres'!E25/(SUM('2016 Pres'!D25:E25))</f>
        <v>0.35561171417813769</v>
      </c>
      <c r="I25" s="6">
        <f>'2020 Pres'!D25/SUM('2020 Pres'!D25:E25)</f>
        <v>0.6431332397671583</v>
      </c>
      <c r="J25" s="6">
        <f>'2020 Pres'!E25/SUM('2020 Pres'!D25:E25)</f>
        <v>0.35686676023284175</v>
      </c>
    </row>
    <row r="26" spans="1:10" x14ac:dyDescent="0.25">
      <c r="A26">
        <f>'SD district-data'!A26</f>
        <v>24</v>
      </c>
      <c r="B26">
        <f>'SD district-data'!B26</f>
        <v>24</v>
      </c>
      <c r="C26" t="str">
        <f t="shared" si="1"/>
        <v>R+0.8</v>
      </c>
      <c r="D26">
        <f t="shared" si="4"/>
        <v>0</v>
      </c>
      <c r="E26">
        <f t="shared" si="3"/>
        <v>1</v>
      </c>
      <c r="F26" s="7">
        <f t="shared" si="0"/>
        <v>-0.77869126364580321</v>
      </c>
      <c r="G26" s="6">
        <f>'2016 Pres'!D26/(SUM('2016 Pres'!D26:E26))</f>
        <v>0.50558230288755734</v>
      </c>
      <c r="H26" s="6">
        <f>'2016 Pres'!E26/(SUM('2016 Pres'!D26:E26))</f>
        <v>0.49441769711244271</v>
      </c>
      <c r="I26" s="6">
        <f>'2020 Pres'!D26/SUM('2020 Pres'!D26:E26)</f>
        <v>0.5126566545831176</v>
      </c>
      <c r="J26" s="6">
        <f>'2020 Pres'!E26/SUM('2020 Pres'!D26:E26)</f>
        <v>0.48734334541688246</v>
      </c>
    </row>
    <row r="27" spans="1:10" x14ac:dyDescent="0.25">
      <c r="A27">
        <f>'SD district-data'!A27</f>
        <v>25</v>
      </c>
      <c r="B27">
        <f>'SD district-data'!B27</f>
        <v>25</v>
      </c>
      <c r="C27" t="str">
        <f t="shared" si="1"/>
        <v>D+6.5</v>
      </c>
      <c r="D27">
        <f t="shared" si="4"/>
        <v>1</v>
      </c>
      <c r="E27">
        <f t="shared" si="3"/>
        <v>0</v>
      </c>
      <c r="F27" s="7">
        <f t="shared" si="0"/>
        <v>6.4832493541845171</v>
      </c>
      <c r="G27" s="6">
        <f>'2016 Pres'!D27/(SUM('2016 Pres'!D27:E27))</f>
        <v>0.5858126226743704</v>
      </c>
      <c r="H27" s="6">
        <f>'2016 Pres'!E27/(SUM('2016 Pres'!D27:E27))</f>
        <v>0.4141873773256296</v>
      </c>
      <c r="I27" s="6">
        <f>'2020 Pres'!D27/SUM('2020 Pres'!D27:E27)</f>
        <v>0.57766514715291106</v>
      </c>
      <c r="J27" s="6">
        <f>'2020 Pres'!E27/SUM('2020 Pres'!D27:E27)</f>
        <v>0.42233485284708894</v>
      </c>
    </row>
    <row r="28" spans="1:10" x14ac:dyDescent="0.25">
      <c r="A28">
        <f>'SD district-data'!A28</f>
        <v>26</v>
      </c>
      <c r="B28">
        <f>'SD district-data'!B28</f>
        <v>26</v>
      </c>
      <c r="C28" t="str">
        <f t="shared" si="1"/>
        <v>R+13.6</v>
      </c>
      <c r="D28">
        <f t="shared" si="4"/>
        <v>0</v>
      </c>
      <c r="E28">
        <f t="shared" si="3"/>
        <v>1</v>
      </c>
      <c r="F28" s="7">
        <f t="shared" si="0"/>
        <v>-13.572451482918552</v>
      </c>
      <c r="G28" s="6">
        <f>'2016 Pres'!D28/(SUM('2016 Pres'!D28:E28))</f>
        <v>0.39204222545939132</v>
      </c>
      <c r="H28" s="6">
        <f>'2016 Pres'!E28/(SUM('2016 Pres'!D28:E28))</f>
        <v>0.60795777454060873</v>
      </c>
      <c r="I28" s="6">
        <f>'2020 Pres'!D28/SUM('2020 Pres'!D28:E28)</f>
        <v>0.37032152762582865</v>
      </c>
      <c r="J28" s="6">
        <f>'2020 Pres'!E28/SUM('2020 Pres'!D28:E28)</f>
        <v>0.62967847237417129</v>
      </c>
    </row>
    <row r="29" spans="1:10" x14ac:dyDescent="0.25">
      <c r="A29">
        <f>'SD district-data'!A29</f>
        <v>27</v>
      </c>
      <c r="B29">
        <f>'SD district-data'!B29</f>
        <v>27</v>
      </c>
      <c r="C29" t="str">
        <f t="shared" si="1"/>
        <v>R+14</v>
      </c>
      <c r="D29">
        <f t="shared" si="4"/>
        <v>0</v>
      </c>
      <c r="E29">
        <f t="shared" si="3"/>
        <v>1</v>
      </c>
      <c r="F29" s="7">
        <f t="shared" si="0"/>
        <v>-13.982423737197342</v>
      </c>
      <c r="G29" s="6">
        <f>'2016 Pres'!D29/(SUM('2016 Pres'!D29:E29))</f>
        <v>0.36004948553151683</v>
      </c>
      <c r="H29" s="6">
        <f>'2016 Pres'!E29/(SUM('2016 Pres'!D29:E29))</f>
        <v>0.63995051446848317</v>
      </c>
      <c r="I29" s="6">
        <f>'2020 Pres'!D29/SUM('2020 Pres'!D29:E29)</f>
        <v>0.39411482246812735</v>
      </c>
      <c r="J29" s="6">
        <f>'2020 Pres'!E29/SUM('2020 Pres'!D29:E29)</f>
        <v>0.60588517753187265</v>
      </c>
    </row>
    <row r="30" spans="1:10" x14ac:dyDescent="0.25">
      <c r="A30">
        <f>'SD district-data'!A30</f>
        <v>28</v>
      </c>
      <c r="B30">
        <f>'SD district-data'!B30</f>
        <v>28</v>
      </c>
      <c r="C30" t="str">
        <f t="shared" si="1"/>
        <v>D+4.2</v>
      </c>
      <c r="D30">
        <f t="shared" si="4"/>
        <v>1</v>
      </c>
      <c r="E30">
        <f t="shared" si="3"/>
        <v>0</v>
      </c>
      <c r="F30" s="7">
        <f t="shared" si="0"/>
        <v>4.2018470946432629</v>
      </c>
      <c r="G30" s="6">
        <f>'2016 Pres'!D30/(SUM('2016 Pres'!D30:E30))</f>
        <v>0.55188399912018005</v>
      </c>
      <c r="H30" s="6">
        <f>'2016 Pres'!E30/(SUM('2016 Pres'!D30:E30))</f>
        <v>0.44811600087981995</v>
      </c>
      <c r="I30" s="6">
        <f>'2020 Pres'!D30/SUM('2020 Pres'!D30:E30)</f>
        <v>0.56596572551627611</v>
      </c>
      <c r="J30" s="6">
        <f>'2020 Pres'!E30/SUM('2020 Pres'!D30:E30)</f>
        <v>0.43403427448372384</v>
      </c>
    </row>
    <row r="31" spans="1:10" x14ac:dyDescent="0.25">
      <c r="A31">
        <f>'SD district-data'!A31</f>
        <v>29</v>
      </c>
      <c r="B31">
        <f>'SD district-data'!B31</f>
        <v>29</v>
      </c>
      <c r="C31" t="str">
        <f t="shared" si="1"/>
        <v>R+11.1</v>
      </c>
      <c r="D31">
        <f t="shared" si="4"/>
        <v>0</v>
      </c>
      <c r="E31">
        <f t="shared" si="3"/>
        <v>1</v>
      </c>
      <c r="F31" s="7">
        <f t="shared" si="0"/>
        <v>-11.125414426966584</v>
      </c>
      <c r="G31" s="6">
        <f>'2016 Pres'!D31/(SUM('2016 Pres'!D31:E31))</f>
        <v>0.4072120938174878</v>
      </c>
      <c r="H31" s="6">
        <f>'2016 Pres'!E31/(SUM('2016 Pres'!D31:E31))</f>
        <v>0.5927879061825122</v>
      </c>
      <c r="I31" s="6">
        <f>'2020 Pres'!D31/SUM('2020 Pres'!D31:E31)</f>
        <v>0.40409240038677152</v>
      </c>
      <c r="J31" s="6">
        <f>'2020 Pres'!E31/SUM('2020 Pres'!D31:E31)</f>
        <v>0.59590759961322848</v>
      </c>
    </row>
    <row r="32" spans="1:10" x14ac:dyDescent="0.25">
      <c r="A32">
        <f>'SD district-data'!A32</f>
        <v>30</v>
      </c>
      <c r="B32">
        <f>'SD district-data'!B32</f>
        <v>30</v>
      </c>
      <c r="C32" t="str">
        <f t="shared" si="1"/>
        <v>R+22.9</v>
      </c>
      <c r="D32">
        <f t="shared" si="4"/>
        <v>0</v>
      </c>
      <c r="E32">
        <f t="shared" si="3"/>
        <v>1</v>
      </c>
      <c r="F32" s="7">
        <f t="shared" si="0"/>
        <v>-22.887357293017018</v>
      </c>
      <c r="G32" s="6">
        <f>'2016 Pres'!D32/(SUM('2016 Pres'!D32:E32))</f>
        <v>0.2936001260438002</v>
      </c>
      <c r="H32" s="6">
        <f>'2016 Pres'!E32/(SUM('2016 Pres'!D32:E32))</f>
        <v>0.70639987395619974</v>
      </c>
      <c r="I32" s="6">
        <f>'2020 Pres'!D32/SUM('2020 Pres'!D32:E32)</f>
        <v>0.28246551083945048</v>
      </c>
      <c r="J32" s="6">
        <f>'2020 Pres'!E32/SUM('2020 Pres'!D32:E32)</f>
        <v>0.71753448916054952</v>
      </c>
    </row>
    <row r="33" spans="1:10" x14ac:dyDescent="0.25">
      <c r="A33">
        <f>'SD district-data'!A33</f>
        <v>31</v>
      </c>
      <c r="B33">
        <f>'SD district-data'!B33</f>
        <v>31</v>
      </c>
      <c r="C33" t="str">
        <f t="shared" si="1"/>
        <v>R+23.9</v>
      </c>
      <c r="D33">
        <f t="shared" si="4"/>
        <v>0</v>
      </c>
      <c r="E33">
        <f t="shared" si="3"/>
        <v>1</v>
      </c>
      <c r="F33" s="7">
        <f t="shared" si="0"/>
        <v>-23.865688328276523</v>
      </c>
      <c r="G33" s="6">
        <f>'2016 Pres'!D33/(SUM('2016 Pres'!D33:E33))</f>
        <v>0.28459216210292632</v>
      </c>
      <c r="H33" s="6">
        <f>'2016 Pres'!E33/(SUM('2016 Pres'!D33:E33))</f>
        <v>0.71540783789707374</v>
      </c>
      <c r="I33" s="6">
        <f>'2020 Pres'!D33/SUM('2020 Pres'!D33:E33)</f>
        <v>0.27190685407513421</v>
      </c>
      <c r="J33" s="6">
        <f>'2020 Pres'!E33/SUM('2020 Pres'!D33:E33)</f>
        <v>0.72809314592486574</v>
      </c>
    </row>
    <row r="34" spans="1:10" x14ac:dyDescent="0.25">
      <c r="A34">
        <f>'SD district-data'!A34</f>
        <v>32</v>
      </c>
      <c r="B34">
        <f>'SD district-data'!B34</f>
        <v>32</v>
      </c>
      <c r="C34" t="str">
        <f t="shared" si="1"/>
        <v>R+10</v>
      </c>
      <c r="D34">
        <f t="shared" si="4"/>
        <v>0</v>
      </c>
      <c r="E34">
        <f t="shared" si="3"/>
        <v>1</v>
      </c>
      <c r="F34" s="7">
        <f t="shared" si="0"/>
        <v>-10.007985807752817</v>
      </c>
      <c r="G34" s="6">
        <f>'2016 Pres'!D34/(SUM('2016 Pres'!D34:E34))</f>
        <v>0.42471212660994739</v>
      </c>
      <c r="H34" s="6">
        <f>'2016 Pres'!E34/(SUM('2016 Pres'!D34:E34))</f>
        <v>0.57528787339005261</v>
      </c>
      <c r="I34" s="6">
        <f>'2020 Pres'!D34/SUM('2020 Pres'!D34:E34)</f>
        <v>0.40894093997858721</v>
      </c>
      <c r="J34" s="6">
        <f>'2020 Pres'!E34/SUM('2020 Pres'!D34:E34)</f>
        <v>0.59105906002141284</v>
      </c>
    </row>
    <row r="35" spans="1:10" x14ac:dyDescent="0.25">
      <c r="A35">
        <f>'SD district-data'!A35</f>
        <v>33</v>
      </c>
      <c r="B35">
        <f>'SD district-data'!B35</f>
        <v>33</v>
      </c>
      <c r="C35" t="str">
        <f t="shared" si="1"/>
        <v>R+7.8</v>
      </c>
      <c r="D35">
        <f t="shared" si="4"/>
        <v>0</v>
      </c>
      <c r="E35">
        <f t="shared" si="3"/>
        <v>1</v>
      </c>
      <c r="F35" s="7">
        <f t="shared" ref="F35" si="5">100*(AVERAGE(I35,G35)-AVERAGE(P$3,T$3))</f>
        <v>-7.8284991925982812</v>
      </c>
      <c r="G35" s="6">
        <f>'2016 Pres'!D35/(SUM('2016 Pres'!D35:E35))</f>
        <v>0.45022820925032797</v>
      </c>
      <c r="H35" s="6">
        <f>'2016 Pres'!E35/(SUM('2016 Pres'!D35:E35))</f>
        <v>0.54977179074967197</v>
      </c>
      <c r="I35" s="6">
        <f>'2020 Pres'!D35/SUM('2020 Pres'!D35:E35)</f>
        <v>0.42701458964129746</v>
      </c>
      <c r="J35" s="6">
        <f>'2020 Pres'!E35/SUM('2020 Pres'!D35:E35)</f>
        <v>0.57298541035870254</v>
      </c>
    </row>
    <row r="36" spans="1:10" x14ac:dyDescent="0.25">
      <c r="G36" s="6"/>
      <c r="H36" s="6"/>
      <c r="I36" s="6"/>
      <c r="J36" s="6"/>
    </row>
    <row r="37" spans="1:10" x14ac:dyDescent="0.25">
      <c r="G37" s="6"/>
      <c r="H37" s="6"/>
      <c r="I37" s="6"/>
      <c r="J37" s="6"/>
    </row>
    <row r="38" spans="1:10" x14ac:dyDescent="0.25">
      <c r="G38" s="6"/>
      <c r="H38" s="6"/>
      <c r="I38" s="6"/>
      <c r="J38" s="6"/>
    </row>
    <row r="39" spans="1:10" x14ac:dyDescent="0.25">
      <c r="G39" s="6"/>
      <c r="H39" s="6"/>
      <c r="I39" s="6"/>
      <c r="J39" s="6"/>
    </row>
    <row r="40" spans="1:10" x14ac:dyDescent="0.25">
      <c r="G40" s="6"/>
      <c r="H40" s="6"/>
      <c r="I40" s="6"/>
      <c r="J40" s="6"/>
    </row>
    <row r="41" spans="1:10" x14ac:dyDescent="0.25">
      <c r="G41" s="6"/>
      <c r="H41" s="6"/>
      <c r="I41" s="6"/>
      <c r="J41" s="6"/>
    </row>
    <row r="42" spans="1:10" x14ac:dyDescent="0.25">
      <c r="G42" s="6"/>
      <c r="H42" s="6"/>
      <c r="I42" s="6"/>
      <c r="J42" s="6"/>
    </row>
    <row r="43" spans="1:10" x14ac:dyDescent="0.25">
      <c r="G43" s="6"/>
      <c r="H43" s="6"/>
      <c r="I43" s="6"/>
      <c r="J43" s="6"/>
    </row>
    <row r="44" spans="1:10" x14ac:dyDescent="0.25">
      <c r="G44" s="6"/>
      <c r="H44" s="6"/>
      <c r="I44" s="6"/>
      <c r="J44" s="6"/>
    </row>
    <row r="45" spans="1:10" x14ac:dyDescent="0.25">
      <c r="G45" s="6"/>
      <c r="H45" s="6"/>
      <c r="I45" s="6"/>
      <c r="J45" s="6"/>
    </row>
    <row r="46" spans="1:10" x14ac:dyDescent="0.25">
      <c r="G46" s="6"/>
      <c r="H46" s="6"/>
      <c r="I46" s="6"/>
      <c r="J46" s="6"/>
    </row>
    <row r="47" spans="1:10" x14ac:dyDescent="0.25">
      <c r="G47" s="6"/>
      <c r="H47" s="6"/>
      <c r="I47" s="6"/>
      <c r="J47" s="6"/>
    </row>
    <row r="48" spans="1:10" x14ac:dyDescent="0.25">
      <c r="G48" s="6"/>
      <c r="H48" s="6"/>
      <c r="I48" s="6"/>
      <c r="J48" s="6"/>
    </row>
    <row r="49" spans="7:10" x14ac:dyDescent="0.25">
      <c r="G49" s="6"/>
      <c r="H49" s="6"/>
      <c r="I49" s="6"/>
      <c r="J49" s="6"/>
    </row>
    <row r="50" spans="7:10" x14ac:dyDescent="0.25">
      <c r="G50" s="6"/>
      <c r="H50" s="6"/>
      <c r="I50" s="6"/>
      <c r="J50" s="6"/>
    </row>
    <row r="51" spans="7:10" x14ac:dyDescent="0.25">
      <c r="G51" s="6"/>
      <c r="H51" s="6"/>
      <c r="I51" s="6"/>
      <c r="J51" s="6"/>
    </row>
    <row r="52" spans="7:10" x14ac:dyDescent="0.25">
      <c r="G52" s="6"/>
      <c r="H52" s="6"/>
      <c r="I52" s="6"/>
      <c r="J52" s="6"/>
    </row>
    <row r="53" spans="7:10" x14ac:dyDescent="0.25">
      <c r="G53" s="6"/>
      <c r="H53" s="6"/>
      <c r="I53" s="6"/>
      <c r="J53" s="6"/>
    </row>
    <row r="54" spans="7:10" x14ac:dyDescent="0.25">
      <c r="G54" s="6"/>
      <c r="H54" s="6"/>
      <c r="I54" s="6"/>
      <c r="J54" s="6"/>
    </row>
    <row r="55" spans="7:10" x14ac:dyDescent="0.25">
      <c r="G55" s="6"/>
      <c r="H55" s="6"/>
      <c r="I55" s="6"/>
      <c r="J55" s="6"/>
    </row>
    <row r="56" spans="7:10" x14ac:dyDescent="0.25">
      <c r="G56" s="6"/>
      <c r="H56" s="6"/>
      <c r="I56" s="6"/>
      <c r="J56" s="6"/>
    </row>
    <row r="57" spans="7:10" x14ac:dyDescent="0.25">
      <c r="G57" s="6"/>
      <c r="H57" s="6"/>
      <c r="I57" s="6"/>
      <c r="J57" s="6"/>
    </row>
    <row r="58" spans="7:10" x14ac:dyDescent="0.25">
      <c r="G58" s="6"/>
      <c r="H58" s="6"/>
      <c r="I58" s="6"/>
      <c r="J58" s="6"/>
    </row>
    <row r="59" spans="7:10" x14ac:dyDescent="0.25">
      <c r="G59" s="6"/>
      <c r="H59" s="6"/>
      <c r="I59" s="6"/>
      <c r="J59" s="6"/>
    </row>
    <row r="60" spans="7:10" x14ac:dyDescent="0.25">
      <c r="G60" s="6"/>
      <c r="H60" s="6"/>
      <c r="I60" s="6"/>
      <c r="J60" s="6"/>
    </row>
    <row r="61" spans="7:10" x14ac:dyDescent="0.25">
      <c r="G61" s="6"/>
      <c r="H61" s="6"/>
      <c r="I61" s="6"/>
      <c r="J61" s="6"/>
    </row>
    <row r="62" spans="7:10" x14ac:dyDescent="0.25">
      <c r="G62" s="6"/>
      <c r="H62" s="6"/>
      <c r="I62" s="6"/>
      <c r="J62" s="6"/>
    </row>
    <row r="63" spans="7:10" x14ac:dyDescent="0.25">
      <c r="G63" s="6"/>
      <c r="H63" s="6"/>
      <c r="I63" s="6"/>
      <c r="J63" s="6"/>
    </row>
    <row r="64" spans="7:10" x14ac:dyDescent="0.25">
      <c r="G64" s="6"/>
      <c r="H64" s="6"/>
      <c r="I64" s="6"/>
      <c r="J64" s="6"/>
    </row>
    <row r="65" spans="7:10" x14ac:dyDescent="0.25">
      <c r="G65" s="6"/>
      <c r="H65" s="6"/>
      <c r="I65" s="6"/>
      <c r="J65" s="6"/>
    </row>
    <row r="66" spans="7:10" x14ac:dyDescent="0.25">
      <c r="G66" s="6"/>
      <c r="H66" s="6"/>
      <c r="I66" s="6"/>
      <c r="J66" s="6"/>
    </row>
    <row r="67" spans="7:10" x14ac:dyDescent="0.25">
      <c r="G67" s="6"/>
      <c r="H67" s="6"/>
      <c r="I67" s="6"/>
      <c r="J67" s="6"/>
    </row>
    <row r="68" spans="7:10" x14ac:dyDescent="0.25">
      <c r="G68" s="6"/>
      <c r="H68" s="6"/>
      <c r="I68" s="6"/>
      <c r="J68" s="6"/>
    </row>
    <row r="69" spans="7:10" x14ac:dyDescent="0.25">
      <c r="G69" s="6"/>
      <c r="H69" s="6"/>
      <c r="I69" s="6"/>
      <c r="J69" s="6"/>
    </row>
    <row r="70" spans="7:10" x14ac:dyDescent="0.25">
      <c r="G70" s="6"/>
      <c r="H70" s="6"/>
      <c r="I70" s="6"/>
      <c r="J70" s="6"/>
    </row>
    <row r="71" spans="7:10" x14ac:dyDescent="0.25">
      <c r="G71" s="6"/>
      <c r="H71" s="6"/>
      <c r="I71" s="6"/>
      <c r="J71" s="6"/>
    </row>
    <row r="72" spans="7:10" x14ac:dyDescent="0.25">
      <c r="G72" s="6"/>
      <c r="H72" s="6"/>
      <c r="I72" s="6"/>
      <c r="J72" s="6"/>
    </row>
    <row r="73" spans="7:10" x14ac:dyDescent="0.25">
      <c r="G73" s="6"/>
      <c r="H73" s="6"/>
      <c r="I73" s="6"/>
      <c r="J73" s="6"/>
    </row>
    <row r="74" spans="7:10" x14ac:dyDescent="0.25">
      <c r="G74" s="6"/>
      <c r="H74" s="6"/>
      <c r="I74" s="6"/>
      <c r="J74" s="6"/>
    </row>
    <row r="75" spans="7:10" x14ac:dyDescent="0.25">
      <c r="G75" s="6"/>
      <c r="H75" s="6"/>
      <c r="I75" s="6"/>
      <c r="J75" s="6"/>
    </row>
    <row r="76" spans="7:10" x14ac:dyDescent="0.25">
      <c r="G76" s="6"/>
      <c r="H76" s="6"/>
      <c r="I76" s="6"/>
      <c r="J76" s="6"/>
    </row>
    <row r="77" spans="7:10" x14ac:dyDescent="0.25">
      <c r="G77" s="6"/>
      <c r="H77" s="6"/>
      <c r="I77" s="6"/>
      <c r="J77" s="6"/>
    </row>
    <row r="78" spans="7:10" x14ac:dyDescent="0.25">
      <c r="G78" s="6"/>
      <c r="H78" s="6"/>
      <c r="I78" s="6"/>
      <c r="J78" s="6"/>
    </row>
    <row r="79" spans="7:10" x14ac:dyDescent="0.25">
      <c r="G79" s="6"/>
      <c r="H79" s="6"/>
      <c r="I79" s="6"/>
      <c r="J79" s="6"/>
    </row>
    <row r="80" spans="7:10" x14ac:dyDescent="0.25">
      <c r="G80" s="6"/>
      <c r="H80" s="6"/>
      <c r="I80" s="6"/>
      <c r="J80" s="6"/>
    </row>
    <row r="81" spans="7:10" x14ac:dyDescent="0.25">
      <c r="G81" s="6"/>
      <c r="H81" s="6"/>
      <c r="I81" s="6"/>
      <c r="J81" s="6"/>
    </row>
    <row r="82" spans="7:10" x14ac:dyDescent="0.25">
      <c r="G82" s="6"/>
      <c r="H82" s="6"/>
      <c r="I82" s="6"/>
      <c r="J82" s="6"/>
    </row>
    <row r="83" spans="7:10" x14ac:dyDescent="0.25">
      <c r="G83" s="6"/>
      <c r="H83" s="6"/>
      <c r="I83" s="6"/>
      <c r="J83" s="6"/>
    </row>
    <row r="84" spans="7:10" x14ac:dyDescent="0.25">
      <c r="G84" s="6"/>
      <c r="H84" s="6"/>
      <c r="I84" s="6"/>
      <c r="J84" s="6"/>
    </row>
    <row r="85" spans="7:10" x14ac:dyDescent="0.25">
      <c r="G85" s="6"/>
      <c r="H85" s="6"/>
      <c r="I85" s="6"/>
      <c r="J85" s="6"/>
    </row>
    <row r="86" spans="7:10" x14ac:dyDescent="0.25">
      <c r="G86" s="6"/>
      <c r="H86" s="6"/>
      <c r="I86" s="6"/>
      <c r="J86" s="6"/>
    </row>
    <row r="87" spans="7:10" x14ac:dyDescent="0.25">
      <c r="G87" s="6"/>
      <c r="H87" s="6"/>
      <c r="I87" s="6"/>
      <c r="J87" s="6"/>
    </row>
    <row r="88" spans="7:10" x14ac:dyDescent="0.25">
      <c r="G88" s="6"/>
      <c r="H88" s="6"/>
      <c r="I88" s="6"/>
      <c r="J88" s="6"/>
    </row>
    <row r="89" spans="7:10" x14ac:dyDescent="0.25">
      <c r="G89" s="6"/>
      <c r="H89" s="6"/>
      <c r="I89" s="6"/>
      <c r="J89" s="6"/>
    </row>
    <row r="90" spans="7:10" x14ac:dyDescent="0.25">
      <c r="G90" s="6"/>
      <c r="H90" s="6"/>
      <c r="I90" s="6"/>
      <c r="J90" s="6"/>
    </row>
    <row r="91" spans="7:10" x14ac:dyDescent="0.25">
      <c r="G91" s="6"/>
      <c r="H91" s="6"/>
      <c r="I91" s="6"/>
      <c r="J91" s="6"/>
    </row>
    <row r="92" spans="7:10" x14ac:dyDescent="0.25">
      <c r="G92" s="6"/>
      <c r="H92" s="6"/>
      <c r="I92" s="6"/>
      <c r="J92" s="6"/>
    </row>
    <row r="93" spans="7:10" x14ac:dyDescent="0.25">
      <c r="G93" s="6"/>
      <c r="H93" s="6"/>
      <c r="I93" s="6"/>
      <c r="J93" s="6"/>
    </row>
    <row r="94" spans="7:10" x14ac:dyDescent="0.25">
      <c r="G94" s="6"/>
      <c r="H94" s="6"/>
      <c r="I94" s="6"/>
      <c r="J94" s="6"/>
    </row>
    <row r="95" spans="7:10" x14ac:dyDescent="0.25">
      <c r="G95" s="6"/>
      <c r="H95" s="6"/>
      <c r="I95" s="6"/>
      <c r="J95" s="6"/>
    </row>
    <row r="96" spans="7:10" x14ac:dyDescent="0.25">
      <c r="G96" s="6"/>
      <c r="H96" s="6"/>
      <c r="I96" s="6"/>
      <c r="J96" s="6"/>
    </row>
    <row r="97" spans="7:10" x14ac:dyDescent="0.25">
      <c r="G97" s="6"/>
      <c r="H97" s="6"/>
      <c r="I97" s="6"/>
      <c r="J97" s="6"/>
    </row>
    <row r="98" spans="7:10" x14ac:dyDescent="0.25">
      <c r="G98" s="6"/>
      <c r="H98" s="6"/>
      <c r="I98" s="6"/>
      <c r="J98" s="6"/>
    </row>
    <row r="99" spans="7:10" x14ac:dyDescent="0.25">
      <c r="G99" s="6"/>
      <c r="H99" s="6"/>
      <c r="I99" s="6"/>
      <c r="J99" s="6"/>
    </row>
    <row r="100" spans="7:10" x14ac:dyDescent="0.25">
      <c r="G100" s="6"/>
      <c r="H100" s="6"/>
      <c r="I100" s="6"/>
      <c r="J100" s="6"/>
    </row>
    <row r="101" spans="7:10" x14ac:dyDescent="0.25">
      <c r="G101" s="6"/>
      <c r="H101" s="6"/>
      <c r="I101" s="6"/>
      <c r="J101" s="6"/>
    </row>
    <row r="103" spans="7:10" x14ac:dyDescent="0.25">
      <c r="G103" s="6"/>
      <c r="H103" s="6"/>
      <c r="I103" s="6"/>
      <c r="J103" s="6"/>
    </row>
  </sheetData>
  <mergeCells count="2">
    <mergeCell ref="N1:Q1"/>
    <mergeCell ref="R1:U1"/>
  </mergeCells>
  <conditionalFormatting sqref="C3:C101">
    <cfRule type="containsText" dxfId="1" priority="1" operator="containsText" text="R">
      <formula>NOT(ISERROR(SEARCH("R",C3)))</formula>
    </cfRule>
    <cfRule type="containsText" dxfId="0" priority="2" operator="containsText" text="D">
      <formula>NOT(ISERROR(SEARCH("D",C3)))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2016-2020 Comp</vt:lpstr>
      <vt:lpstr>2020 Pres</vt:lpstr>
      <vt:lpstr>2018 AG</vt:lpstr>
      <vt:lpstr>2018 Sen</vt:lpstr>
      <vt:lpstr>2018 Gov</vt:lpstr>
      <vt:lpstr>2016 Sen</vt:lpstr>
      <vt:lpstr>2016 Pres</vt:lpstr>
      <vt:lpstr>PVI</vt:lpstr>
      <vt:lpstr>SD district-data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2022-02-10T04:17:27Z</dcterms:created>
  <dcterms:modified xsi:type="dcterms:W3CDTF">2022-03-20T08:36:08Z</dcterms:modified>
</cp:coreProperties>
</file>